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2.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4.xml" ContentType="application/vnd.openxmlformats-officedocument.drawingml.chart+xml"/>
  <Override PartName="/xl/drawings/drawing23.xml" ContentType="application/vnd.openxmlformats-officedocument.drawing+xml"/>
  <Override PartName="/xl/charts/chart15.xml" ContentType="application/vnd.openxmlformats-officedocument.drawingml.chart+xml"/>
  <Override PartName="/xl/drawings/drawing24.xml" ContentType="application/vnd.openxmlformats-officedocument.drawing+xml"/>
  <Override PartName="/xl/charts/chart16.xml" ContentType="application/vnd.openxmlformats-officedocument.drawingml.chart+xml"/>
  <Override PartName="/xl/drawings/drawing25.xml" ContentType="application/vnd.openxmlformats-officedocument.drawing+xml"/>
  <Override PartName="/xl/charts/chart17.xml" ContentType="application/vnd.openxmlformats-officedocument.drawingml.chart+xml"/>
  <Override PartName="/xl/drawings/drawing2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27.xml" ContentType="application/vnd.openxmlformats-officedocument.drawing+xml"/>
  <Override PartName="/xl/ctrlProps/ctrlProp1.xml" ContentType="application/vnd.ms-excel.controlproperties+xml"/>
  <Override PartName="/xl/charts/chart18.xml" ContentType="application/vnd.openxmlformats-officedocument.drawingml.chart+xml"/>
  <Override PartName="/xl/drawings/drawing2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9.xml" ContentType="application/vnd.openxmlformats-officedocument.drawing+xml"/>
  <Override PartName="/xl/ctrlProps/ctrlProp2.xml" ContentType="application/vnd.ms-excel.controlproperties+xml"/>
  <Override PartName="/xl/charts/chart22.xml" ContentType="application/vnd.openxmlformats-officedocument.drawingml.chart+xml"/>
  <Override PartName="/xl/drawings/drawing30.xml" ContentType="application/vnd.openxmlformats-officedocument.drawingml.chartshapes+xml"/>
  <Override PartName="/xl/charts/chart2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codeName="ThisWorkbook" defaultThemeVersion="124226"/>
  <mc:AlternateContent xmlns:mc="http://schemas.openxmlformats.org/markup-compatibility/2006">
    <mc:Choice Requires="x15">
      <x15ac:absPath xmlns:x15ac="http://schemas.microsoft.com/office/spreadsheetml/2010/11/ac" url="R:\Informe Trimestral (ex Semestral)\2016 Trimestre 03\"/>
    </mc:Choice>
  </mc:AlternateContent>
  <bookViews>
    <workbookView xWindow="0" yWindow="0" windowWidth="20490" windowHeight="7530" tabRatio="921" firstSheet="18" activeTab="23"/>
  </bookViews>
  <sheets>
    <sheet name="Tabla 1" sheetId="1" r:id="rId1"/>
    <sheet name="Tabla 2 y 3-Figura 1 y 2" sheetId="34" r:id="rId2"/>
    <sheet name="Figura 3 y Tabla 4" sheetId="102" r:id="rId3"/>
    <sheet name="Figura 4 y Tabla 5" sheetId="9" r:id="rId4"/>
    <sheet name="Figuras 5 y 6 - Tabla 6" sheetId="42" r:id="rId5"/>
    <sheet name="Figura 7" sheetId="4" r:id="rId6"/>
    <sheet name="Tabla 7" sheetId="5" r:id="rId7"/>
    <sheet name="Tabla 8" sheetId="6" r:id="rId8"/>
    <sheet name="Figura 8" sheetId="7" r:id="rId9"/>
    <sheet name="Tabla 9 " sheetId="10" r:id="rId10"/>
    <sheet name="Figura 9 " sheetId="36" r:id="rId11"/>
    <sheet name="Tabla 10" sheetId="37" r:id="rId12"/>
    <sheet name="Figura 10" sheetId="105" r:id="rId13"/>
    <sheet name="Tabla 11  y Figura 11" sheetId="17" r:id="rId14"/>
    <sheet name="Tabla 12  y Figura 12" sheetId="20" r:id="rId15"/>
    <sheet name="Tabla 13  y Figura 13" sheetId="21" r:id="rId16"/>
    <sheet name="Figura 14" sheetId="86" r:id="rId17"/>
    <sheet name="Figura 15" sheetId="87" r:id="rId18"/>
    <sheet name="Figura 16" sheetId="70" r:id="rId19"/>
    <sheet name="Tabla 14 y Figura 17" sheetId="71" r:id="rId20"/>
    <sheet name="Tabla 15" sheetId="88" r:id="rId21"/>
    <sheet name="Tabla 16" sheetId="89" r:id="rId22"/>
    <sheet name="Tabla 17 y Figura 18" sheetId="82" r:id="rId23"/>
    <sheet name="Figura 19, Tabla 18 y 19" sheetId="80" r:id="rId24"/>
    <sheet name="Tabla 20 y 21" sheetId="43" r:id="rId25"/>
    <sheet name="Figura 20 y Figura 21" sheetId="46" r:id="rId26"/>
    <sheet name="Tabla 22" sheetId="110" r:id="rId27"/>
    <sheet name="Tablas 23, 24 y 25 " sheetId="47" r:id="rId28"/>
    <sheet name="Hoja1" sheetId="109" r:id="rId29"/>
    <sheet name="Tabla 26" sheetId="106" r:id="rId30"/>
    <sheet name="Tabla 27" sheetId="107" r:id="rId31"/>
    <sheet name="Tabla 28" sheetId="108" r:id="rId32"/>
    <sheet name="Tabla 29" sheetId="101" r:id="rId33"/>
  </sheets>
  <externalReferences>
    <externalReference r:id="rId34"/>
    <externalReference r:id="rId35"/>
    <externalReference r:id="rId36"/>
  </externalReferences>
  <definedNames>
    <definedName name="_xlnm._FilterDatabase" localSheetId="2" hidden="1">'Figura 3 y Tabla 4'!$C$3:$H$2212</definedName>
    <definedName name="_xlnm._FilterDatabase" localSheetId="0" hidden="1">'Tabla 1'!#REF!</definedName>
    <definedName name="_xlnm._FilterDatabase" localSheetId="11" hidden="1">'Tabla 10'!$B$3:$F$3</definedName>
    <definedName name="_xlnm._FilterDatabase" localSheetId="1" hidden="1">'Tabla 2 y 3-Figura 1 y 2'!$A$3:$K$4</definedName>
    <definedName name="_xlnm._FilterDatabase" localSheetId="29" hidden="1">'Tabla 26'!$B$4:$J$25</definedName>
    <definedName name="_xlnm._FilterDatabase" localSheetId="30" hidden="1">'Tabla 27'!$B$3:$H$3</definedName>
    <definedName name="_xlnm.Print_Area" localSheetId="25">'Figura 20 y Figura 21'!#REF!</definedName>
    <definedName name="_xlnm.Print_Area" localSheetId="26">'Tabla 22'!$A$1:$AI$298</definedName>
    <definedName name="Dur_per">'[1]val-pf-95'!$E$74:$I$74</definedName>
    <definedName name="fecha_desde" localSheetId="26">[2]Menú!$D$19</definedName>
    <definedName name="fecha_desde" localSheetId="29">[3]Menú!$D$19</definedName>
    <definedName name="fecha_desde" localSheetId="30">[3]Menú!$D$19</definedName>
    <definedName name="fecha_desde" localSheetId="31">[3]Menú!$D$19</definedName>
    <definedName name="fecha_desde">[2]Menú!$D$19</definedName>
    <definedName name="P_Cru_220">'[1]val-pf-95'!$E$77:$I$77</definedName>
    <definedName name="P_Mej_110">'[1]val-pf-95'!$E$81:$I$81</definedName>
    <definedName name="P_Mej_220">'[1]val-pf-95'!$E$80:$I$80</definedName>
    <definedName name="P_Toc_110">'[1]val-pf-95'!$E$79:$I$79</definedName>
    <definedName name="P_Toc_220">'[1]val-pf-95'!$E$78:$I$78</definedName>
  </definedNames>
  <calcPr calcId="171027"/>
</workbook>
</file>

<file path=xl/calcChain.xml><?xml version="1.0" encoding="utf-8"?>
<calcChain xmlns="http://schemas.openxmlformats.org/spreadsheetml/2006/main">
  <c r="I4" i="36" l="1"/>
  <c r="C53" i="80" l="1"/>
  <c r="J13" i="36" l="1"/>
  <c r="C13" i="36"/>
  <c r="F13" i="36" s="1"/>
  <c r="G52" i="10"/>
  <c r="G53" i="10" s="1"/>
  <c r="F5" i="36"/>
  <c r="F6" i="36"/>
  <c r="F7" i="36"/>
  <c r="F8" i="36"/>
  <c r="F9" i="36"/>
  <c r="F10" i="36"/>
  <c r="F11" i="36"/>
  <c r="F12" i="36"/>
  <c r="F14" i="36"/>
  <c r="F15" i="36"/>
  <c r="F16" i="36"/>
  <c r="F17" i="36"/>
  <c r="F18" i="36"/>
  <c r="F19" i="36"/>
  <c r="F20" i="36"/>
  <c r="F21" i="36"/>
  <c r="F22" i="36"/>
  <c r="F23" i="36"/>
  <c r="F24" i="36"/>
  <c r="F25" i="36"/>
  <c r="F26" i="36"/>
  <c r="F27" i="36"/>
  <c r="F28" i="36"/>
  <c r="F29" i="36"/>
  <c r="F30" i="36"/>
  <c r="F4" i="36"/>
  <c r="E26" i="36"/>
  <c r="E25" i="36"/>
  <c r="E21" i="36"/>
  <c r="E20" i="36"/>
  <c r="E17" i="36"/>
  <c r="E15" i="36"/>
  <c r="E13" i="36"/>
  <c r="E12" i="36"/>
  <c r="E9" i="36"/>
  <c r="E8" i="36"/>
  <c r="E6" i="36"/>
  <c r="E5" i="36"/>
  <c r="E4" i="36"/>
  <c r="D26" i="36"/>
  <c r="D25" i="36"/>
  <c r="D21" i="36"/>
  <c r="D20" i="36"/>
  <c r="C20" i="36"/>
  <c r="D17" i="36"/>
  <c r="D15" i="36"/>
  <c r="D13" i="36"/>
  <c r="D12" i="36"/>
  <c r="D9" i="36"/>
  <c r="D8" i="36"/>
  <c r="D6" i="36"/>
  <c r="D5" i="36"/>
  <c r="D4" i="36"/>
  <c r="C4" i="36"/>
  <c r="C26" i="36"/>
  <c r="C25" i="36"/>
  <c r="C21" i="36"/>
  <c r="C17" i="36"/>
  <c r="C15" i="36"/>
  <c r="C12" i="36"/>
  <c r="C9" i="36"/>
  <c r="C8" i="36"/>
  <c r="C6" i="36"/>
  <c r="C5" i="36"/>
  <c r="M19" i="82"/>
  <c r="M20" i="82"/>
  <c r="AH283" i="110" l="1"/>
  <c r="O283" i="110"/>
  <c r="O278" i="110"/>
  <c r="AH277" i="110"/>
  <c r="O277" i="110"/>
  <c r="AF275" i="110"/>
  <c r="AE275" i="110"/>
  <c r="AD275" i="110"/>
  <c r="AC275" i="110"/>
  <c r="AB275" i="110"/>
  <c r="AA275" i="110"/>
  <c r="Z275" i="110"/>
  <c r="Y275" i="110"/>
  <c r="X275" i="110"/>
  <c r="W275" i="110"/>
  <c r="V275" i="110"/>
  <c r="U275" i="110"/>
  <c r="AH275" i="110" s="1"/>
  <c r="M275" i="110"/>
  <c r="L275" i="110"/>
  <c r="K275" i="110"/>
  <c r="J275" i="110"/>
  <c r="I275" i="110"/>
  <c r="H275" i="110"/>
  <c r="G275" i="110"/>
  <c r="F275" i="110"/>
  <c r="E275" i="110"/>
  <c r="D275" i="110"/>
  <c r="C275" i="110"/>
  <c r="B275" i="110"/>
  <c r="O273" i="110"/>
  <c r="AF271" i="110"/>
  <c r="AB271" i="110"/>
  <c r="X271" i="110"/>
  <c r="V271" i="110"/>
  <c r="J271" i="110"/>
  <c r="F271" i="110"/>
  <c r="B271" i="110"/>
  <c r="AH270" i="110"/>
  <c r="O270" i="110"/>
  <c r="AF269" i="110"/>
  <c r="AE269" i="110"/>
  <c r="AE271" i="110" s="1"/>
  <c r="AD269" i="110"/>
  <c r="AD271" i="110" s="1"/>
  <c r="AC269" i="110"/>
  <c r="AC271" i="110" s="1"/>
  <c r="AB269" i="110"/>
  <c r="AA269" i="110"/>
  <c r="AA271" i="110" s="1"/>
  <c r="Z269" i="110"/>
  <c r="Z271" i="110" s="1"/>
  <c r="Y269" i="110"/>
  <c r="Y271" i="110" s="1"/>
  <c r="X269" i="110"/>
  <c r="W269" i="110"/>
  <c r="W271" i="110" s="1"/>
  <c r="V269" i="110"/>
  <c r="U269" i="110"/>
  <c r="U271" i="110" s="1"/>
  <c r="M269" i="110"/>
  <c r="M271" i="110" s="1"/>
  <c r="L269" i="110"/>
  <c r="L271" i="110" s="1"/>
  <c r="K269" i="110"/>
  <c r="K271" i="110" s="1"/>
  <c r="J269" i="110"/>
  <c r="I269" i="110"/>
  <c r="I271" i="110" s="1"/>
  <c r="H269" i="110"/>
  <c r="H271" i="110" s="1"/>
  <c r="G269" i="110"/>
  <c r="G271" i="110" s="1"/>
  <c r="F269" i="110"/>
  <c r="E269" i="110"/>
  <c r="E271" i="110" s="1"/>
  <c r="D269" i="110"/>
  <c r="D271" i="110" s="1"/>
  <c r="C269" i="110"/>
  <c r="C271" i="110" s="1"/>
  <c r="B269" i="110"/>
  <c r="AH268" i="110"/>
  <c r="O268" i="110"/>
  <c r="Z265" i="110"/>
  <c r="L265" i="110"/>
  <c r="D265" i="110"/>
  <c r="AH264" i="110"/>
  <c r="O264" i="110"/>
  <c r="AF263" i="110"/>
  <c r="AF265" i="110" s="1"/>
  <c r="AE263" i="110"/>
  <c r="AE265" i="110" s="1"/>
  <c r="AD263" i="110"/>
  <c r="AD265" i="110" s="1"/>
  <c r="AC263" i="110"/>
  <c r="AC265" i="110" s="1"/>
  <c r="AB263" i="110"/>
  <c r="AB265" i="110" s="1"/>
  <c r="AA263" i="110"/>
  <c r="AA265" i="110" s="1"/>
  <c r="Z263" i="110"/>
  <c r="Y263" i="110"/>
  <c r="Y265" i="110" s="1"/>
  <c r="X263" i="110"/>
  <c r="X265" i="110" s="1"/>
  <c r="W263" i="110"/>
  <c r="W265" i="110" s="1"/>
  <c r="V263" i="110"/>
  <c r="V265" i="110" s="1"/>
  <c r="U263" i="110"/>
  <c r="U265" i="110" s="1"/>
  <c r="M263" i="110"/>
  <c r="M265" i="110" s="1"/>
  <c r="L263" i="110"/>
  <c r="K263" i="110"/>
  <c r="K265" i="110" s="1"/>
  <c r="J263" i="110"/>
  <c r="J265" i="110" s="1"/>
  <c r="I263" i="110"/>
  <c r="I265" i="110" s="1"/>
  <c r="H263" i="110"/>
  <c r="H265" i="110" s="1"/>
  <c r="G263" i="110"/>
  <c r="G265" i="110" s="1"/>
  <c r="F263" i="110"/>
  <c r="F265" i="110" s="1"/>
  <c r="E263" i="110"/>
  <c r="E265" i="110" s="1"/>
  <c r="D263" i="110"/>
  <c r="C263" i="110"/>
  <c r="C265" i="110" s="1"/>
  <c r="B263" i="110"/>
  <c r="B265" i="110" s="1"/>
  <c r="AH262" i="110"/>
  <c r="O262" i="110"/>
  <c r="AF259" i="110"/>
  <c r="AB259" i="110"/>
  <c r="X259" i="110"/>
  <c r="V259" i="110"/>
  <c r="J259" i="110"/>
  <c r="F259" i="110"/>
  <c r="B259" i="110"/>
  <c r="AH258" i="110"/>
  <c r="O258" i="110"/>
  <c r="AF257" i="110"/>
  <c r="AE257" i="110"/>
  <c r="AE259" i="110" s="1"/>
  <c r="AD257" i="110"/>
  <c r="AD259" i="110" s="1"/>
  <c r="AC257" i="110"/>
  <c r="AC259" i="110" s="1"/>
  <c r="AB257" i="110"/>
  <c r="AA257" i="110"/>
  <c r="AA259" i="110" s="1"/>
  <c r="Z257" i="110"/>
  <c r="Z259" i="110" s="1"/>
  <c r="Y257" i="110"/>
  <c r="Y259" i="110" s="1"/>
  <c r="X257" i="110"/>
  <c r="W257" i="110"/>
  <c r="W259" i="110" s="1"/>
  <c r="V257" i="110"/>
  <c r="U257" i="110"/>
  <c r="U259" i="110" s="1"/>
  <c r="M257" i="110"/>
  <c r="M259" i="110" s="1"/>
  <c r="L257" i="110"/>
  <c r="L259" i="110" s="1"/>
  <c r="K257" i="110"/>
  <c r="K259" i="110" s="1"/>
  <c r="J257" i="110"/>
  <c r="I257" i="110"/>
  <c r="I259" i="110" s="1"/>
  <c r="H257" i="110"/>
  <c r="H259" i="110" s="1"/>
  <c r="G257" i="110"/>
  <c r="G259" i="110" s="1"/>
  <c r="F257" i="110"/>
  <c r="E257" i="110"/>
  <c r="E259" i="110" s="1"/>
  <c r="D257" i="110"/>
  <c r="D259" i="110" s="1"/>
  <c r="C257" i="110"/>
  <c r="C259" i="110" s="1"/>
  <c r="B257" i="110"/>
  <c r="AH256" i="110"/>
  <c r="O256" i="110"/>
  <c r="Z253" i="110"/>
  <c r="L253" i="110"/>
  <c r="D253" i="110"/>
  <c r="AH252" i="110"/>
  <c r="O252" i="110"/>
  <c r="AF251" i="110"/>
  <c r="AF253" i="110" s="1"/>
  <c r="AE251" i="110"/>
  <c r="AE253" i="110" s="1"/>
  <c r="AD251" i="110"/>
  <c r="AD253" i="110" s="1"/>
  <c r="AC251" i="110"/>
  <c r="AC253" i="110" s="1"/>
  <c r="AB251" i="110"/>
  <c r="AB253" i="110" s="1"/>
  <c r="AA251" i="110"/>
  <c r="AA253" i="110" s="1"/>
  <c r="Z251" i="110"/>
  <c r="Y251" i="110"/>
  <c r="Y253" i="110" s="1"/>
  <c r="X251" i="110"/>
  <c r="X253" i="110" s="1"/>
  <c r="W251" i="110"/>
  <c r="W253" i="110" s="1"/>
  <c r="V251" i="110"/>
  <c r="V253" i="110" s="1"/>
  <c r="U251" i="110"/>
  <c r="U253" i="110" s="1"/>
  <c r="AH253" i="110" s="1"/>
  <c r="M251" i="110"/>
  <c r="M253" i="110" s="1"/>
  <c r="L251" i="110"/>
  <c r="K251" i="110"/>
  <c r="K253" i="110" s="1"/>
  <c r="J251" i="110"/>
  <c r="J253" i="110" s="1"/>
  <c r="I251" i="110"/>
  <c r="I253" i="110" s="1"/>
  <c r="H251" i="110"/>
  <c r="H253" i="110" s="1"/>
  <c r="G251" i="110"/>
  <c r="G253" i="110" s="1"/>
  <c r="F251" i="110"/>
  <c r="F253" i="110" s="1"/>
  <c r="O253" i="110" s="1"/>
  <c r="E251" i="110"/>
  <c r="E253" i="110" s="1"/>
  <c r="D251" i="110"/>
  <c r="C251" i="110"/>
  <c r="C253" i="110" s="1"/>
  <c r="B251" i="110"/>
  <c r="B253" i="110" s="1"/>
  <c r="AH250" i="110"/>
  <c r="O250" i="110"/>
  <c r="AF247" i="110"/>
  <c r="AB247" i="110"/>
  <c r="X247" i="110"/>
  <c r="V247" i="110"/>
  <c r="J247" i="110"/>
  <c r="F247" i="110"/>
  <c r="B247" i="110"/>
  <c r="AH246" i="110"/>
  <c r="O246" i="110"/>
  <c r="AF245" i="110"/>
  <c r="AE245" i="110"/>
  <c r="AE247" i="110" s="1"/>
  <c r="AD245" i="110"/>
  <c r="AD247" i="110" s="1"/>
  <c r="AC245" i="110"/>
  <c r="AC247" i="110" s="1"/>
  <c r="AB245" i="110"/>
  <c r="AA245" i="110"/>
  <c r="AA247" i="110" s="1"/>
  <c r="Z245" i="110"/>
  <c r="Z247" i="110" s="1"/>
  <c r="Y245" i="110"/>
  <c r="Y247" i="110" s="1"/>
  <c r="X245" i="110"/>
  <c r="W245" i="110"/>
  <c r="W247" i="110" s="1"/>
  <c r="V245" i="110"/>
  <c r="U245" i="110"/>
  <c r="U247" i="110" s="1"/>
  <c r="M245" i="110"/>
  <c r="M247" i="110" s="1"/>
  <c r="L245" i="110"/>
  <c r="L247" i="110" s="1"/>
  <c r="K245" i="110"/>
  <c r="K247" i="110" s="1"/>
  <c r="J245" i="110"/>
  <c r="I245" i="110"/>
  <c r="I247" i="110" s="1"/>
  <c r="H245" i="110"/>
  <c r="H247" i="110" s="1"/>
  <c r="G245" i="110"/>
  <c r="G247" i="110" s="1"/>
  <c r="F245" i="110"/>
  <c r="E245" i="110"/>
  <c r="E247" i="110" s="1"/>
  <c r="D245" i="110"/>
  <c r="D247" i="110" s="1"/>
  <c r="C245" i="110"/>
  <c r="C247" i="110" s="1"/>
  <c r="B245" i="110"/>
  <c r="AH244" i="110"/>
  <c r="O244" i="110"/>
  <c r="Z241" i="110"/>
  <c r="L241" i="110"/>
  <c r="D241" i="110"/>
  <c r="AH240" i="110"/>
  <c r="O240" i="110"/>
  <c r="AF239" i="110"/>
  <c r="AF241" i="110" s="1"/>
  <c r="AE239" i="110"/>
  <c r="AE241" i="110" s="1"/>
  <c r="AD239" i="110"/>
  <c r="AD241" i="110" s="1"/>
  <c r="AC239" i="110"/>
  <c r="AC241" i="110" s="1"/>
  <c r="AB239" i="110"/>
  <c r="AB241" i="110" s="1"/>
  <c r="AA239" i="110"/>
  <c r="AA241" i="110" s="1"/>
  <c r="Z239" i="110"/>
  <c r="Y239" i="110"/>
  <c r="Y241" i="110" s="1"/>
  <c r="X239" i="110"/>
  <c r="X241" i="110" s="1"/>
  <c r="W239" i="110"/>
  <c r="W241" i="110" s="1"/>
  <c r="V239" i="110"/>
  <c r="V241" i="110" s="1"/>
  <c r="U239" i="110"/>
  <c r="U241" i="110" s="1"/>
  <c r="M239" i="110"/>
  <c r="M241" i="110" s="1"/>
  <c r="L239" i="110"/>
  <c r="K239" i="110"/>
  <c r="K241" i="110" s="1"/>
  <c r="J239" i="110"/>
  <c r="J241" i="110" s="1"/>
  <c r="I239" i="110"/>
  <c r="I241" i="110" s="1"/>
  <c r="H239" i="110"/>
  <c r="H241" i="110" s="1"/>
  <c r="G239" i="110"/>
  <c r="G241" i="110" s="1"/>
  <c r="F239" i="110"/>
  <c r="F241" i="110" s="1"/>
  <c r="E239" i="110"/>
  <c r="E241" i="110" s="1"/>
  <c r="D239" i="110"/>
  <c r="C239" i="110"/>
  <c r="C241" i="110" s="1"/>
  <c r="O241" i="110" s="1"/>
  <c r="B239" i="110"/>
  <c r="B241" i="110" s="1"/>
  <c r="AH238" i="110"/>
  <c r="O238" i="110"/>
  <c r="AH237" i="110"/>
  <c r="O237" i="110"/>
  <c r="O236" i="110"/>
  <c r="AC234" i="110"/>
  <c r="U234" i="110"/>
  <c r="G234" i="110"/>
  <c r="AH233" i="110"/>
  <c r="O233" i="110"/>
  <c r="AF232" i="110"/>
  <c r="AF234" i="110" s="1"/>
  <c r="AE232" i="110"/>
  <c r="AE234" i="110" s="1"/>
  <c r="AD232" i="110"/>
  <c r="AD234" i="110" s="1"/>
  <c r="AC232" i="110"/>
  <c r="AB232" i="110"/>
  <c r="AB234" i="110" s="1"/>
  <c r="AA232" i="110"/>
  <c r="AA234" i="110" s="1"/>
  <c r="Z232" i="110"/>
  <c r="Z234" i="110" s="1"/>
  <c r="Y232" i="110"/>
  <c r="Y234" i="110" s="1"/>
  <c r="X232" i="110"/>
  <c r="X234" i="110" s="1"/>
  <c r="W232" i="110"/>
  <c r="W234" i="110" s="1"/>
  <c r="V232" i="110"/>
  <c r="V234" i="110" s="1"/>
  <c r="U232" i="110"/>
  <c r="M232" i="110"/>
  <c r="M234" i="110" s="1"/>
  <c r="L232" i="110"/>
  <c r="L234" i="110" s="1"/>
  <c r="K232" i="110"/>
  <c r="K234" i="110" s="1"/>
  <c r="J232" i="110"/>
  <c r="J234" i="110" s="1"/>
  <c r="I232" i="110"/>
  <c r="I234" i="110" s="1"/>
  <c r="H232" i="110"/>
  <c r="H234" i="110" s="1"/>
  <c r="G232" i="110"/>
  <c r="F232" i="110"/>
  <c r="F234" i="110" s="1"/>
  <c r="E232" i="110"/>
  <c r="E234" i="110" s="1"/>
  <c r="D232" i="110"/>
  <c r="D234" i="110" s="1"/>
  <c r="C232" i="110"/>
  <c r="C234" i="110" s="1"/>
  <c r="B232" i="110"/>
  <c r="B234" i="110" s="1"/>
  <c r="AH231" i="110"/>
  <c r="O231" i="110"/>
  <c r="AE228" i="110"/>
  <c r="Y228" i="110"/>
  <c r="X228" i="110"/>
  <c r="M228" i="110"/>
  <c r="I228" i="110"/>
  <c r="G228" i="110"/>
  <c r="AH227" i="110"/>
  <c r="O227" i="110"/>
  <c r="AF226" i="110"/>
  <c r="AF228" i="110" s="1"/>
  <c r="AE226" i="110"/>
  <c r="AD226" i="110"/>
  <c r="AD228" i="110" s="1"/>
  <c r="AC226" i="110"/>
  <c r="AC228" i="110" s="1"/>
  <c r="AB226" i="110"/>
  <c r="AB228" i="110" s="1"/>
  <c r="AA226" i="110"/>
  <c r="AA228" i="110" s="1"/>
  <c r="Z226" i="110"/>
  <c r="Z228" i="110" s="1"/>
  <c r="Y226" i="110"/>
  <c r="X226" i="110"/>
  <c r="W226" i="110"/>
  <c r="W228" i="110" s="1"/>
  <c r="V226" i="110"/>
  <c r="V228" i="110" s="1"/>
  <c r="U226" i="110"/>
  <c r="U228" i="110" s="1"/>
  <c r="M226" i="110"/>
  <c r="L226" i="110"/>
  <c r="L228" i="110" s="1"/>
  <c r="K226" i="110"/>
  <c r="K228" i="110" s="1"/>
  <c r="J226" i="110"/>
  <c r="J228" i="110" s="1"/>
  <c r="I226" i="110"/>
  <c r="H226" i="110"/>
  <c r="H228" i="110" s="1"/>
  <c r="G226" i="110"/>
  <c r="F226" i="110"/>
  <c r="F228" i="110" s="1"/>
  <c r="E226" i="110"/>
  <c r="E228" i="110" s="1"/>
  <c r="D226" i="110"/>
  <c r="D228" i="110" s="1"/>
  <c r="C226" i="110"/>
  <c r="C228" i="110" s="1"/>
  <c r="B226" i="110"/>
  <c r="B228" i="110" s="1"/>
  <c r="AH225" i="110"/>
  <c r="O225" i="110"/>
  <c r="AF222" i="110"/>
  <c r="AB222" i="110"/>
  <c r="AA222" i="110"/>
  <c r="W222" i="110"/>
  <c r="U222" i="110"/>
  <c r="K222" i="110"/>
  <c r="J222" i="110"/>
  <c r="F222" i="110"/>
  <c r="AH221" i="110"/>
  <c r="O221" i="110"/>
  <c r="AF220" i="110"/>
  <c r="AE220" i="110"/>
  <c r="AE222" i="110" s="1"/>
  <c r="AD220" i="110"/>
  <c r="AD222" i="110" s="1"/>
  <c r="AC220" i="110"/>
  <c r="AC222" i="110" s="1"/>
  <c r="AB220" i="110"/>
  <c r="AA220" i="110"/>
  <c r="Z220" i="110"/>
  <c r="Z222" i="110" s="1"/>
  <c r="Y220" i="110"/>
  <c r="Y222" i="110" s="1"/>
  <c r="X220" i="110"/>
  <c r="X222" i="110" s="1"/>
  <c r="W220" i="110"/>
  <c r="V220" i="110"/>
  <c r="V222" i="110" s="1"/>
  <c r="AH222" i="110" s="1"/>
  <c r="U220" i="110"/>
  <c r="AH220" i="110" s="1"/>
  <c r="M220" i="110"/>
  <c r="M222" i="110" s="1"/>
  <c r="L220" i="110"/>
  <c r="L222" i="110" s="1"/>
  <c r="K220" i="110"/>
  <c r="J220" i="110"/>
  <c r="I220" i="110"/>
  <c r="I222" i="110" s="1"/>
  <c r="H220" i="110"/>
  <c r="H222" i="110" s="1"/>
  <c r="G220" i="110"/>
  <c r="G222" i="110" s="1"/>
  <c r="F220" i="110"/>
  <c r="E220" i="110"/>
  <c r="E222" i="110" s="1"/>
  <c r="D220" i="110"/>
  <c r="D222" i="110" s="1"/>
  <c r="C220" i="110"/>
  <c r="C222" i="110" s="1"/>
  <c r="B220" i="110"/>
  <c r="B222" i="110" s="1"/>
  <c r="AH219" i="110"/>
  <c r="O219" i="110"/>
  <c r="AE216" i="110"/>
  <c r="M216" i="110"/>
  <c r="I216" i="110"/>
  <c r="B216" i="110"/>
  <c r="O216" i="110" s="1"/>
  <c r="AH215" i="110"/>
  <c r="O215" i="110"/>
  <c r="AF214" i="110"/>
  <c r="AF216" i="110" s="1"/>
  <c r="AE214" i="110"/>
  <c r="AD214" i="110"/>
  <c r="AD216" i="110" s="1"/>
  <c r="AC214" i="110"/>
  <c r="AC216" i="110" s="1"/>
  <c r="AB214" i="110"/>
  <c r="AB216" i="110" s="1"/>
  <c r="AA214" i="110"/>
  <c r="AA216" i="110" s="1"/>
  <c r="Z214" i="110"/>
  <c r="Z216" i="110" s="1"/>
  <c r="Y214" i="110"/>
  <c r="Y216" i="110" s="1"/>
  <c r="X214" i="110"/>
  <c r="X216" i="110" s="1"/>
  <c r="W214" i="110"/>
  <c r="W216" i="110" s="1"/>
  <c r="V214" i="110"/>
  <c r="V216" i="110" s="1"/>
  <c r="U214" i="110"/>
  <c r="U216" i="110" s="1"/>
  <c r="M214" i="110"/>
  <c r="L214" i="110"/>
  <c r="L216" i="110" s="1"/>
  <c r="K214" i="110"/>
  <c r="K216" i="110" s="1"/>
  <c r="J214" i="110"/>
  <c r="J216" i="110" s="1"/>
  <c r="I214" i="110"/>
  <c r="H214" i="110"/>
  <c r="H216" i="110" s="1"/>
  <c r="G214" i="110"/>
  <c r="G216" i="110" s="1"/>
  <c r="F214" i="110"/>
  <c r="F216" i="110" s="1"/>
  <c r="E214" i="110"/>
  <c r="E216" i="110" s="1"/>
  <c r="D214" i="110"/>
  <c r="D216" i="110" s="1"/>
  <c r="C214" i="110"/>
  <c r="C216" i="110" s="1"/>
  <c r="B214" i="110"/>
  <c r="O214" i="110" s="1"/>
  <c r="AH213" i="110"/>
  <c r="O213" i="110"/>
  <c r="AF208" i="110"/>
  <c r="Y208" i="110"/>
  <c r="W208" i="110"/>
  <c r="U208" i="110"/>
  <c r="K208" i="110"/>
  <c r="J208" i="110"/>
  <c r="F208" i="110"/>
  <c r="E208" i="110"/>
  <c r="AH207" i="110"/>
  <c r="O207" i="110"/>
  <c r="AF206" i="110"/>
  <c r="AE206" i="110"/>
  <c r="AE208" i="110" s="1"/>
  <c r="AD206" i="110"/>
  <c r="AD208" i="110" s="1"/>
  <c r="AC206" i="110"/>
  <c r="AC208" i="110" s="1"/>
  <c r="AB206" i="110"/>
  <c r="AB208" i="110" s="1"/>
  <c r="AA206" i="110"/>
  <c r="AA208" i="110" s="1"/>
  <c r="Z206" i="110"/>
  <c r="Z208" i="110" s="1"/>
  <c r="Y206" i="110"/>
  <c r="X206" i="110"/>
  <c r="X208" i="110" s="1"/>
  <c r="W206" i="110"/>
  <c r="V206" i="110"/>
  <c r="V208" i="110" s="1"/>
  <c r="U206" i="110"/>
  <c r="AH206" i="110" s="1"/>
  <c r="M206" i="110"/>
  <c r="M208" i="110" s="1"/>
  <c r="L206" i="110"/>
  <c r="L208" i="110" s="1"/>
  <c r="K206" i="110"/>
  <c r="J206" i="110"/>
  <c r="I206" i="110"/>
  <c r="I208" i="110" s="1"/>
  <c r="H206" i="110"/>
  <c r="H208" i="110" s="1"/>
  <c r="G206" i="110"/>
  <c r="G208" i="110" s="1"/>
  <c r="F206" i="110"/>
  <c r="E206" i="110"/>
  <c r="D206" i="110"/>
  <c r="D208" i="110" s="1"/>
  <c r="C206" i="110"/>
  <c r="C208" i="110" s="1"/>
  <c r="B206" i="110"/>
  <c r="O206" i="110" s="1"/>
  <c r="AH205" i="110"/>
  <c r="O205" i="110"/>
  <c r="AF202" i="110"/>
  <c r="X202" i="110"/>
  <c r="J202" i="110"/>
  <c r="B202" i="110"/>
  <c r="AH201" i="110"/>
  <c r="O201" i="110"/>
  <c r="AF200" i="110"/>
  <c r="AE200" i="110"/>
  <c r="AE202" i="110" s="1"/>
  <c r="AD200" i="110"/>
  <c r="AD202" i="110" s="1"/>
  <c r="AC200" i="110"/>
  <c r="AC202" i="110" s="1"/>
  <c r="AB200" i="110"/>
  <c r="AB202" i="110" s="1"/>
  <c r="AA200" i="110"/>
  <c r="AA202" i="110" s="1"/>
  <c r="Z200" i="110"/>
  <c r="Z202" i="110" s="1"/>
  <c r="Y200" i="110"/>
  <c r="Y202" i="110" s="1"/>
  <c r="X200" i="110"/>
  <c r="W200" i="110"/>
  <c r="W202" i="110" s="1"/>
  <c r="V200" i="110"/>
  <c r="V202" i="110" s="1"/>
  <c r="U200" i="110"/>
  <c r="U202" i="110" s="1"/>
  <c r="M200" i="110"/>
  <c r="M202" i="110" s="1"/>
  <c r="L200" i="110"/>
  <c r="L202" i="110" s="1"/>
  <c r="K200" i="110"/>
  <c r="K202" i="110" s="1"/>
  <c r="J200" i="110"/>
  <c r="I200" i="110"/>
  <c r="I202" i="110" s="1"/>
  <c r="H200" i="110"/>
  <c r="H202" i="110" s="1"/>
  <c r="G200" i="110"/>
  <c r="G202" i="110" s="1"/>
  <c r="F200" i="110"/>
  <c r="F202" i="110" s="1"/>
  <c r="E200" i="110"/>
  <c r="E202" i="110" s="1"/>
  <c r="D200" i="110"/>
  <c r="D202" i="110" s="1"/>
  <c r="C200" i="110"/>
  <c r="C202" i="110" s="1"/>
  <c r="B200" i="110"/>
  <c r="AH199" i="110"/>
  <c r="O199" i="110"/>
  <c r="AE196" i="110"/>
  <c r="AB196" i="110"/>
  <c r="AA196" i="110"/>
  <c r="W196" i="110"/>
  <c r="M196" i="110"/>
  <c r="I196" i="110"/>
  <c r="F196" i="110"/>
  <c r="E196" i="110"/>
  <c r="AH195" i="110"/>
  <c r="O195" i="110"/>
  <c r="AF194" i="110"/>
  <c r="AF196" i="110" s="1"/>
  <c r="AE194" i="110"/>
  <c r="AD194" i="110"/>
  <c r="AD196" i="110" s="1"/>
  <c r="AC194" i="110"/>
  <c r="AC196" i="110" s="1"/>
  <c r="AB194" i="110"/>
  <c r="AA194" i="110"/>
  <c r="Z194" i="110"/>
  <c r="Z196" i="110" s="1"/>
  <c r="Y194" i="110"/>
  <c r="Y196" i="110" s="1"/>
  <c r="X194" i="110"/>
  <c r="X196" i="110" s="1"/>
  <c r="W194" i="110"/>
  <c r="V194" i="110"/>
  <c r="V196" i="110" s="1"/>
  <c r="U194" i="110"/>
  <c r="U196" i="110" s="1"/>
  <c r="AH196" i="110" s="1"/>
  <c r="M194" i="110"/>
  <c r="L194" i="110"/>
  <c r="L196" i="110" s="1"/>
  <c r="K194" i="110"/>
  <c r="K196" i="110" s="1"/>
  <c r="J194" i="110"/>
  <c r="J196" i="110" s="1"/>
  <c r="I194" i="110"/>
  <c r="H194" i="110"/>
  <c r="H196" i="110" s="1"/>
  <c r="G194" i="110"/>
  <c r="G196" i="110" s="1"/>
  <c r="F194" i="110"/>
  <c r="E194" i="110"/>
  <c r="D194" i="110"/>
  <c r="D196" i="110" s="1"/>
  <c r="C194" i="110"/>
  <c r="C196" i="110" s="1"/>
  <c r="B194" i="110"/>
  <c r="O194" i="110" s="1"/>
  <c r="AH193" i="110"/>
  <c r="O193" i="110"/>
  <c r="AH192" i="110"/>
  <c r="O192" i="110"/>
  <c r="AC189" i="110"/>
  <c r="U189" i="110"/>
  <c r="J189" i="110"/>
  <c r="H189" i="110"/>
  <c r="AH188" i="110"/>
  <c r="O188" i="110"/>
  <c r="AF187" i="110"/>
  <c r="AF189" i="110" s="1"/>
  <c r="AE187" i="110"/>
  <c r="AE189" i="110" s="1"/>
  <c r="AD187" i="110"/>
  <c r="AD189" i="110" s="1"/>
  <c r="AC187" i="110"/>
  <c r="AB187" i="110"/>
  <c r="AB189" i="110" s="1"/>
  <c r="AA187" i="110"/>
  <c r="AA189" i="110" s="1"/>
  <c r="Z187" i="110"/>
  <c r="Z189" i="110" s="1"/>
  <c r="Y187" i="110"/>
  <c r="Y189" i="110" s="1"/>
  <c r="X187" i="110"/>
  <c r="X189" i="110" s="1"/>
  <c r="W187" i="110"/>
  <c r="W189" i="110" s="1"/>
  <c r="V187" i="110"/>
  <c r="V189" i="110" s="1"/>
  <c r="U187" i="110"/>
  <c r="AH187" i="110" s="1"/>
  <c r="M187" i="110"/>
  <c r="M189" i="110" s="1"/>
  <c r="L187" i="110"/>
  <c r="L189" i="110" s="1"/>
  <c r="K187" i="110"/>
  <c r="K189" i="110" s="1"/>
  <c r="J187" i="110"/>
  <c r="I187" i="110"/>
  <c r="I189" i="110" s="1"/>
  <c r="H187" i="110"/>
  <c r="G187" i="110"/>
  <c r="G189" i="110" s="1"/>
  <c r="F187" i="110"/>
  <c r="F189" i="110" s="1"/>
  <c r="E187" i="110"/>
  <c r="E189" i="110" s="1"/>
  <c r="D187" i="110"/>
  <c r="D189" i="110" s="1"/>
  <c r="C187" i="110"/>
  <c r="C189" i="110" s="1"/>
  <c r="B187" i="110"/>
  <c r="B189" i="110" s="1"/>
  <c r="AH186" i="110"/>
  <c r="O186" i="110"/>
  <c r="AB183" i="110"/>
  <c r="Z183" i="110"/>
  <c r="X183" i="110"/>
  <c r="V183" i="110"/>
  <c r="L183" i="110"/>
  <c r="G183" i="110"/>
  <c r="AH182" i="110"/>
  <c r="O182" i="110"/>
  <c r="AF181" i="110"/>
  <c r="AF183" i="110" s="1"/>
  <c r="AE181" i="110"/>
  <c r="AE183" i="110" s="1"/>
  <c r="AD181" i="110"/>
  <c r="AD183" i="110" s="1"/>
  <c r="AC181" i="110"/>
  <c r="AC183" i="110" s="1"/>
  <c r="AB181" i="110"/>
  <c r="AA181" i="110"/>
  <c r="AA183" i="110" s="1"/>
  <c r="Z181" i="110"/>
  <c r="Y181" i="110"/>
  <c r="Y183" i="110" s="1"/>
  <c r="X181" i="110"/>
  <c r="W181" i="110"/>
  <c r="W183" i="110" s="1"/>
  <c r="V181" i="110"/>
  <c r="U181" i="110"/>
  <c r="U183" i="110" s="1"/>
  <c r="AH183" i="110" s="1"/>
  <c r="M181" i="110"/>
  <c r="M183" i="110" s="1"/>
  <c r="L181" i="110"/>
  <c r="K181" i="110"/>
  <c r="K183" i="110" s="1"/>
  <c r="J181" i="110"/>
  <c r="J183" i="110" s="1"/>
  <c r="I181" i="110"/>
  <c r="I183" i="110" s="1"/>
  <c r="H181" i="110"/>
  <c r="H183" i="110" s="1"/>
  <c r="G181" i="110"/>
  <c r="F181" i="110"/>
  <c r="F183" i="110" s="1"/>
  <c r="E181" i="110"/>
  <c r="E183" i="110" s="1"/>
  <c r="D181" i="110"/>
  <c r="D183" i="110" s="1"/>
  <c r="C181" i="110"/>
  <c r="C183" i="110" s="1"/>
  <c r="B181" i="110"/>
  <c r="B183" i="110" s="1"/>
  <c r="AH180" i="110"/>
  <c r="O180" i="110"/>
  <c r="G177" i="110"/>
  <c r="AH176" i="110"/>
  <c r="O176" i="110"/>
  <c r="AF175" i="110"/>
  <c r="AF177" i="110" s="1"/>
  <c r="AE175" i="110"/>
  <c r="AE177" i="110" s="1"/>
  <c r="AD175" i="110"/>
  <c r="AD177" i="110" s="1"/>
  <c r="AC175" i="110"/>
  <c r="AC177" i="110" s="1"/>
  <c r="AB175" i="110"/>
  <c r="AB177" i="110" s="1"/>
  <c r="AA175" i="110"/>
  <c r="AA177" i="110" s="1"/>
  <c r="Z175" i="110"/>
  <c r="Z177" i="110" s="1"/>
  <c r="Y175" i="110"/>
  <c r="Y177" i="110" s="1"/>
  <c r="X175" i="110"/>
  <c r="X177" i="110" s="1"/>
  <c r="W175" i="110"/>
  <c r="W177" i="110" s="1"/>
  <c r="V175" i="110"/>
  <c r="V177" i="110" s="1"/>
  <c r="U175" i="110"/>
  <c r="AH175" i="110" s="1"/>
  <c r="M175" i="110"/>
  <c r="M177" i="110" s="1"/>
  <c r="L175" i="110"/>
  <c r="L177" i="110" s="1"/>
  <c r="K175" i="110"/>
  <c r="K177" i="110" s="1"/>
  <c r="J175" i="110"/>
  <c r="J177" i="110" s="1"/>
  <c r="I175" i="110"/>
  <c r="I177" i="110" s="1"/>
  <c r="H175" i="110"/>
  <c r="H177" i="110" s="1"/>
  <c r="G175" i="110"/>
  <c r="F175" i="110"/>
  <c r="F177" i="110" s="1"/>
  <c r="E175" i="110"/>
  <c r="E177" i="110" s="1"/>
  <c r="D175" i="110"/>
  <c r="D177" i="110" s="1"/>
  <c r="C175" i="110"/>
  <c r="C177" i="110" s="1"/>
  <c r="B175" i="110"/>
  <c r="B177" i="110" s="1"/>
  <c r="AH174" i="110"/>
  <c r="O174" i="110"/>
  <c r="AF171" i="110"/>
  <c r="AC171" i="110"/>
  <c r="Y171" i="110"/>
  <c r="X171" i="110"/>
  <c r="U171" i="110"/>
  <c r="AH171" i="110" s="1"/>
  <c r="K171" i="110"/>
  <c r="J171" i="110"/>
  <c r="G171" i="110"/>
  <c r="C171" i="110"/>
  <c r="B171" i="110"/>
  <c r="AH170" i="110"/>
  <c r="AF169" i="110"/>
  <c r="AE169" i="110"/>
  <c r="AE171" i="110" s="1"/>
  <c r="AD169" i="110"/>
  <c r="AD171" i="110" s="1"/>
  <c r="AC169" i="110"/>
  <c r="AB169" i="110"/>
  <c r="AB171" i="110" s="1"/>
  <c r="AA169" i="110"/>
  <c r="AA171" i="110" s="1"/>
  <c r="Z169" i="110"/>
  <c r="Z171" i="110" s="1"/>
  <c r="Y169" i="110"/>
  <c r="X169" i="110"/>
  <c r="W169" i="110"/>
  <c r="W171" i="110" s="1"/>
  <c r="V169" i="110"/>
  <c r="V171" i="110" s="1"/>
  <c r="U169" i="110"/>
  <c r="M169" i="110"/>
  <c r="M171" i="110" s="1"/>
  <c r="L169" i="110"/>
  <c r="L171" i="110" s="1"/>
  <c r="K169" i="110"/>
  <c r="J169" i="110"/>
  <c r="I169" i="110"/>
  <c r="I171" i="110" s="1"/>
  <c r="H169" i="110"/>
  <c r="H171" i="110" s="1"/>
  <c r="G169" i="110"/>
  <c r="F169" i="110"/>
  <c r="F171" i="110" s="1"/>
  <c r="E169" i="110"/>
  <c r="E171" i="110" s="1"/>
  <c r="D169" i="110"/>
  <c r="D171" i="110" s="1"/>
  <c r="C169" i="110"/>
  <c r="B169" i="110"/>
  <c r="AH168" i="110"/>
  <c r="O168" i="110"/>
  <c r="AH167" i="110"/>
  <c r="O167" i="110"/>
  <c r="AH166" i="110"/>
  <c r="O166" i="110"/>
  <c r="O165" i="110"/>
  <c r="AC163" i="110"/>
  <c r="AB163" i="110"/>
  <c r="U163" i="110"/>
  <c r="J163" i="110"/>
  <c r="G163" i="110"/>
  <c r="B163" i="110"/>
  <c r="O163" i="110" s="1"/>
  <c r="AH162" i="110"/>
  <c r="O162" i="110"/>
  <c r="AF161" i="110"/>
  <c r="AF163" i="110" s="1"/>
  <c r="AE161" i="110"/>
  <c r="AE163" i="110" s="1"/>
  <c r="AD161" i="110"/>
  <c r="AD163" i="110" s="1"/>
  <c r="AC161" i="110"/>
  <c r="AB161" i="110"/>
  <c r="AA161" i="110"/>
  <c r="AA163" i="110" s="1"/>
  <c r="Z161" i="110"/>
  <c r="Z163" i="110" s="1"/>
  <c r="Y161" i="110"/>
  <c r="Y163" i="110" s="1"/>
  <c r="X161" i="110"/>
  <c r="X163" i="110" s="1"/>
  <c r="W161" i="110"/>
  <c r="W163" i="110" s="1"/>
  <c r="V161" i="110"/>
  <c r="V163" i="110" s="1"/>
  <c r="U161" i="110"/>
  <c r="M161" i="110"/>
  <c r="M163" i="110" s="1"/>
  <c r="L161" i="110"/>
  <c r="L163" i="110" s="1"/>
  <c r="K161" i="110"/>
  <c r="K163" i="110" s="1"/>
  <c r="J161" i="110"/>
  <c r="I161" i="110"/>
  <c r="I163" i="110" s="1"/>
  <c r="H161" i="110"/>
  <c r="H163" i="110" s="1"/>
  <c r="G161" i="110"/>
  <c r="F161" i="110"/>
  <c r="F163" i="110" s="1"/>
  <c r="E161" i="110"/>
  <c r="E163" i="110" s="1"/>
  <c r="D161" i="110"/>
  <c r="D163" i="110" s="1"/>
  <c r="C161" i="110"/>
  <c r="C163" i="110" s="1"/>
  <c r="B161" i="110"/>
  <c r="O161" i="110" s="1"/>
  <c r="AH160" i="110"/>
  <c r="O160" i="110"/>
  <c r="AC157" i="110"/>
  <c r="AB157" i="110"/>
  <c r="X157" i="110"/>
  <c r="U157" i="110"/>
  <c r="J157" i="110"/>
  <c r="G157" i="110"/>
  <c r="B157" i="110"/>
  <c r="O157" i="110" s="1"/>
  <c r="AH156" i="110"/>
  <c r="O156" i="110"/>
  <c r="AF155" i="110"/>
  <c r="AF157" i="110" s="1"/>
  <c r="AE155" i="110"/>
  <c r="AE157" i="110" s="1"/>
  <c r="AD155" i="110"/>
  <c r="AD157" i="110" s="1"/>
  <c r="AC155" i="110"/>
  <c r="AB155" i="110"/>
  <c r="AA155" i="110"/>
  <c r="AA157" i="110" s="1"/>
  <c r="Z155" i="110"/>
  <c r="Z157" i="110" s="1"/>
  <c r="Y155" i="110"/>
  <c r="Y157" i="110" s="1"/>
  <c r="X155" i="110"/>
  <c r="W155" i="110"/>
  <c r="W157" i="110" s="1"/>
  <c r="V155" i="110"/>
  <c r="V157" i="110" s="1"/>
  <c r="U155" i="110"/>
  <c r="AH155" i="110" s="1"/>
  <c r="M155" i="110"/>
  <c r="M157" i="110" s="1"/>
  <c r="L155" i="110"/>
  <c r="L157" i="110" s="1"/>
  <c r="K155" i="110"/>
  <c r="K157" i="110" s="1"/>
  <c r="J155" i="110"/>
  <c r="I155" i="110"/>
  <c r="I157" i="110" s="1"/>
  <c r="H155" i="110"/>
  <c r="H157" i="110" s="1"/>
  <c r="G155" i="110"/>
  <c r="F155" i="110"/>
  <c r="F157" i="110" s="1"/>
  <c r="E155" i="110"/>
  <c r="E157" i="110" s="1"/>
  <c r="D155" i="110"/>
  <c r="D157" i="110" s="1"/>
  <c r="C155" i="110"/>
  <c r="C157" i="110" s="1"/>
  <c r="B155" i="110"/>
  <c r="O155" i="110" s="1"/>
  <c r="AH154" i="110"/>
  <c r="O154" i="110"/>
  <c r="AC151" i="110"/>
  <c r="U151" i="110"/>
  <c r="G151" i="110"/>
  <c r="AH150" i="110"/>
  <c r="O150" i="110"/>
  <c r="AF149" i="110"/>
  <c r="AF151" i="110" s="1"/>
  <c r="AE149" i="110"/>
  <c r="AE151" i="110" s="1"/>
  <c r="AD149" i="110"/>
  <c r="AD151" i="110" s="1"/>
  <c r="AC149" i="110"/>
  <c r="AB149" i="110"/>
  <c r="AB151" i="110" s="1"/>
  <c r="AA149" i="110"/>
  <c r="AA151" i="110" s="1"/>
  <c r="Z149" i="110"/>
  <c r="Z151" i="110" s="1"/>
  <c r="Y149" i="110"/>
  <c r="Y151" i="110" s="1"/>
  <c r="X149" i="110"/>
  <c r="X151" i="110" s="1"/>
  <c r="W149" i="110"/>
  <c r="W151" i="110" s="1"/>
  <c r="V149" i="110"/>
  <c r="V151" i="110" s="1"/>
  <c r="U149" i="110"/>
  <c r="M149" i="110"/>
  <c r="M151" i="110" s="1"/>
  <c r="L149" i="110"/>
  <c r="L151" i="110" s="1"/>
  <c r="K149" i="110"/>
  <c r="K151" i="110" s="1"/>
  <c r="J149" i="110"/>
  <c r="J151" i="110" s="1"/>
  <c r="I149" i="110"/>
  <c r="I151" i="110" s="1"/>
  <c r="H149" i="110"/>
  <c r="H151" i="110" s="1"/>
  <c r="G149" i="110"/>
  <c r="F149" i="110"/>
  <c r="F151" i="110" s="1"/>
  <c r="E149" i="110"/>
  <c r="E151" i="110" s="1"/>
  <c r="D149" i="110"/>
  <c r="D151" i="110" s="1"/>
  <c r="C149" i="110"/>
  <c r="C151" i="110" s="1"/>
  <c r="B149" i="110"/>
  <c r="B151" i="110" s="1"/>
  <c r="O151" i="110" s="1"/>
  <c r="AH148" i="110"/>
  <c r="O148" i="110"/>
  <c r="AC145" i="110"/>
  <c r="U145" i="110"/>
  <c r="G145" i="110"/>
  <c r="B145" i="110"/>
  <c r="AH144" i="110"/>
  <c r="O144" i="110"/>
  <c r="AF143" i="110"/>
  <c r="AF145" i="110" s="1"/>
  <c r="AE143" i="110"/>
  <c r="AE145" i="110" s="1"/>
  <c r="AD143" i="110"/>
  <c r="AD145" i="110" s="1"/>
  <c r="AC143" i="110"/>
  <c r="AB143" i="110"/>
  <c r="AB145" i="110" s="1"/>
  <c r="AA143" i="110"/>
  <c r="AA145" i="110" s="1"/>
  <c r="Z143" i="110"/>
  <c r="Z145" i="110" s="1"/>
  <c r="Y143" i="110"/>
  <c r="Y145" i="110" s="1"/>
  <c r="X143" i="110"/>
  <c r="X145" i="110" s="1"/>
  <c r="W143" i="110"/>
  <c r="W145" i="110" s="1"/>
  <c r="V143" i="110"/>
  <c r="V145" i="110" s="1"/>
  <c r="U143" i="110"/>
  <c r="M143" i="110"/>
  <c r="M145" i="110" s="1"/>
  <c r="L143" i="110"/>
  <c r="L145" i="110" s="1"/>
  <c r="K143" i="110"/>
  <c r="K145" i="110" s="1"/>
  <c r="J143" i="110"/>
  <c r="J145" i="110" s="1"/>
  <c r="I143" i="110"/>
  <c r="I145" i="110" s="1"/>
  <c r="H143" i="110"/>
  <c r="H145" i="110" s="1"/>
  <c r="G143" i="110"/>
  <c r="F143" i="110"/>
  <c r="F145" i="110" s="1"/>
  <c r="E143" i="110"/>
  <c r="E145" i="110" s="1"/>
  <c r="D143" i="110"/>
  <c r="D145" i="110" s="1"/>
  <c r="C143" i="110"/>
  <c r="C145" i="110" s="1"/>
  <c r="B143" i="110"/>
  <c r="O143" i="110" s="1"/>
  <c r="AH142" i="110"/>
  <c r="O142" i="110"/>
  <c r="AC137" i="110"/>
  <c r="AB137" i="110"/>
  <c r="U137" i="110"/>
  <c r="J137" i="110"/>
  <c r="G137" i="110"/>
  <c r="B137" i="110"/>
  <c r="O137" i="110" s="1"/>
  <c r="AH136" i="110"/>
  <c r="O136" i="110"/>
  <c r="AF135" i="110"/>
  <c r="AF137" i="110" s="1"/>
  <c r="AE135" i="110"/>
  <c r="AE137" i="110" s="1"/>
  <c r="AD135" i="110"/>
  <c r="AD137" i="110" s="1"/>
  <c r="AC135" i="110"/>
  <c r="AB135" i="110"/>
  <c r="AA135" i="110"/>
  <c r="AA137" i="110" s="1"/>
  <c r="Z135" i="110"/>
  <c r="Z137" i="110" s="1"/>
  <c r="Y135" i="110"/>
  <c r="Y137" i="110" s="1"/>
  <c r="X135" i="110"/>
  <c r="X137" i="110" s="1"/>
  <c r="W135" i="110"/>
  <c r="W137" i="110" s="1"/>
  <c r="V135" i="110"/>
  <c r="V137" i="110" s="1"/>
  <c r="U135" i="110"/>
  <c r="M135" i="110"/>
  <c r="M137" i="110" s="1"/>
  <c r="L135" i="110"/>
  <c r="L137" i="110" s="1"/>
  <c r="K135" i="110"/>
  <c r="K137" i="110" s="1"/>
  <c r="J135" i="110"/>
  <c r="I135" i="110"/>
  <c r="I137" i="110" s="1"/>
  <c r="H135" i="110"/>
  <c r="H137" i="110" s="1"/>
  <c r="G135" i="110"/>
  <c r="F135" i="110"/>
  <c r="F137" i="110" s="1"/>
  <c r="E135" i="110"/>
  <c r="E137" i="110" s="1"/>
  <c r="D135" i="110"/>
  <c r="D137" i="110" s="1"/>
  <c r="C135" i="110"/>
  <c r="C137" i="110" s="1"/>
  <c r="B135" i="110"/>
  <c r="O135" i="110" s="1"/>
  <c r="AH134" i="110"/>
  <c r="O134" i="110"/>
  <c r="AC131" i="110"/>
  <c r="AB131" i="110"/>
  <c r="X131" i="110"/>
  <c r="U131" i="110"/>
  <c r="J131" i="110"/>
  <c r="G131" i="110"/>
  <c r="B131" i="110"/>
  <c r="O131" i="110" s="1"/>
  <c r="AH130" i="110"/>
  <c r="O130" i="110"/>
  <c r="AF129" i="110"/>
  <c r="AF131" i="110" s="1"/>
  <c r="AE129" i="110"/>
  <c r="AE131" i="110" s="1"/>
  <c r="AD129" i="110"/>
  <c r="AD131" i="110" s="1"/>
  <c r="AC129" i="110"/>
  <c r="AB129" i="110"/>
  <c r="AA129" i="110"/>
  <c r="AA131" i="110" s="1"/>
  <c r="Z129" i="110"/>
  <c r="Z131" i="110" s="1"/>
  <c r="Y129" i="110"/>
  <c r="Y131" i="110" s="1"/>
  <c r="X129" i="110"/>
  <c r="W129" i="110"/>
  <c r="W131" i="110" s="1"/>
  <c r="V129" i="110"/>
  <c r="V131" i="110" s="1"/>
  <c r="U129" i="110"/>
  <c r="AH129" i="110" s="1"/>
  <c r="M129" i="110"/>
  <c r="M131" i="110" s="1"/>
  <c r="L129" i="110"/>
  <c r="L131" i="110" s="1"/>
  <c r="K129" i="110"/>
  <c r="K131" i="110" s="1"/>
  <c r="J129" i="110"/>
  <c r="I129" i="110"/>
  <c r="I131" i="110" s="1"/>
  <c r="H129" i="110"/>
  <c r="H131" i="110" s="1"/>
  <c r="G129" i="110"/>
  <c r="F129" i="110"/>
  <c r="F131" i="110" s="1"/>
  <c r="E129" i="110"/>
  <c r="E131" i="110" s="1"/>
  <c r="D129" i="110"/>
  <c r="D131" i="110" s="1"/>
  <c r="C129" i="110"/>
  <c r="C131" i="110" s="1"/>
  <c r="B129" i="110"/>
  <c r="O129" i="110" s="1"/>
  <c r="AH128" i="110"/>
  <c r="O128" i="110"/>
  <c r="AC125" i="110"/>
  <c r="U125" i="110"/>
  <c r="G125" i="110"/>
  <c r="AH124" i="110"/>
  <c r="O124" i="110"/>
  <c r="AF123" i="110"/>
  <c r="AF125" i="110" s="1"/>
  <c r="AE123" i="110"/>
  <c r="AE125" i="110" s="1"/>
  <c r="AD123" i="110"/>
  <c r="AD125" i="110" s="1"/>
  <c r="AC123" i="110"/>
  <c r="AB123" i="110"/>
  <c r="AB125" i="110" s="1"/>
  <c r="AA123" i="110"/>
  <c r="AA125" i="110" s="1"/>
  <c r="Z123" i="110"/>
  <c r="Z125" i="110" s="1"/>
  <c r="Y123" i="110"/>
  <c r="Y125" i="110" s="1"/>
  <c r="X123" i="110"/>
  <c r="X125" i="110" s="1"/>
  <c r="W123" i="110"/>
  <c r="W125" i="110" s="1"/>
  <c r="V123" i="110"/>
  <c r="V125" i="110" s="1"/>
  <c r="U123" i="110"/>
  <c r="M123" i="110"/>
  <c r="M125" i="110" s="1"/>
  <c r="L123" i="110"/>
  <c r="L125" i="110" s="1"/>
  <c r="K123" i="110"/>
  <c r="K125" i="110" s="1"/>
  <c r="J123" i="110"/>
  <c r="J125" i="110" s="1"/>
  <c r="I123" i="110"/>
  <c r="I125" i="110" s="1"/>
  <c r="H123" i="110"/>
  <c r="H125" i="110" s="1"/>
  <c r="G123" i="110"/>
  <c r="F123" i="110"/>
  <c r="F125" i="110" s="1"/>
  <c r="E123" i="110"/>
  <c r="E125" i="110" s="1"/>
  <c r="D123" i="110"/>
  <c r="D125" i="110" s="1"/>
  <c r="C123" i="110"/>
  <c r="C125" i="110" s="1"/>
  <c r="B123" i="110"/>
  <c r="B125" i="110" s="1"/>
  <c r="O125" i="110" s="1"/>
  <c r="AH122" i="110"/>
  <c r="O122" i="110"/>
  <c r="AC119" i="110"/>
  <c r="U119" i="110"/>
  <c r="G119" i="110"/>
  <c r="B119" i="110"/>
  <c r="AH118" i="110"/>
  <c r="O118" i="110"/>
  <c r="AF117" i="110"/>
  <c r="AF119" i="110" s="1"/>
  <c r="AE117" i="110"/>
  <c r="AE119" i="110" s="1"/>
  <c r="AD117" i="110"/>
  <c r="AD119" i="110" s="1"/>
  <c r="AC117" i="110"/>
  <c r="AB117" i="110"/>
  <c r="AB119" i="110" s="1"/>
  <c r="AA117" i="110"/>
  <c r="AA119" i="110" s="1"/>
  <c r="Z117" i="110"/>
  <c r="Z119" i="110" s="1"/>
  <c r="Y117" i="110"/>
  <c r="Y119" i="110" s="1"/>
  <c r="X117" i="110"/>
  <c r="X119" i="110" s="1"/>
  <c r="W117" i="110"/>
  <c r="W119" i="110" s="1"/>
  <c r="V117" i="110"/>
  <c r="V119" i="110" s="1"/>
  <c r="U117" i="110"/>
  <c r="M117" i="110"/>
  <c r="M119" i="110" s="1"/>
  <c r="L117" i="110"/>
  <c r="L119" i="110" s="1"/>
  <c r="K117" i="110"/>
  <c r="K119" i="110" s="1"/>
  <c r="J117" i="110"/>
  <c r="J119" i="110" s="1"/>
  <c r="I117" i="110"/>
  <c r="I119" i="110" s="1"/>
  <c r="H117" i="110"/>
  <c r="H119" i="110" s="1"/>
  <c r="G117" i="110"/>
  <c r="F117" i="110"/>
  <c r="F119" i="110" s="1"/>
  <c r="E117" i="110"/>
  <c r="E119" i="110" s="1"/>
  <c r="D117" i="110"/>
  <c r="D119" i="110" s="1"/>
  <c r="C117" i="110"/>
  <c r="C119" i="110" s="1"/>
  <c r="B117" i="110"/>
  <c r="O117" i="110" s="1"/>
  <c r="AH116" i="110"/>
  <c r="O116" i="110"/>
  <c r="O115" i="110"/>
  <c r="AC113" i="110"/>
  <c r="Y113" i="110"/>
  <c r="U113" i="110"/>
  <c r="K113" i="110"/>
  <c r="G113" i="110"/>
  <c r="AH112" i="110"/>
  <c r="O112" i="110"/>
  <c r="AF111" i="110"/>
  <c r="AF113" i="110" s="1"/>
  <c r="AE111" i="110"/>
  <c r="AE113" i="110" s="1"/>
  <c r="AD111" i="110"/>
  <c r="AD113" i="110" s="1"/>
  <c r="AC111" i="110"/>
  <c r="AB111" i="110"/>
  <c r="AB113" i="110" s="1"/>
  <c r="AA111" i="110"/>
  <c r="AA113" i="110" s="1"/>
  <c r="Z111" i="110"/>
  <c r="Z113" i="110" s="1"/>
  <c r="Y111" i="110"/>
  <c r="X111" i="110"/>
  <c r="X113" i="110" s="1"/>
  <c r="AH113" i="110" s="1"/>
  <c r="W111" i="110"/>
  <c r="W113" i="110" s="1"/>
  <c r="V111" i="110"/>
  <c r="V113" i="110" s="1"/>
  <c r="U111" i="110"/>
  <c r="AH111" i="110" s="1"/>
  <c r="M111" i="110"/>
  <c r="M113" i="110" s="1"/>
  <c r="L111" i="110"/>
  <c r="L113" i="110" s="1"/>
  <c r="K111" i="110"/>
  <c r="J111" i="110"/>
  <c r="J113" i="110" s="1"/>
  <c r="I111" i="110"/>
  <c r="I113" i="110" s="1"/>
  <c r="H111" i="110"/>
  <c r="H113" i="110" s="1"/>
  <c r="G111" i="110"/>
  <c r="F111" i="110"/>
  <c r="F113" i="110" s="1"/>
  <c r="E111" i="110"/>
  <c r="E113" i="110" s="1"/>
  <c r="D111" i="110"/>
  <c r="D113" i="110" s="1"/>
  <c r="C111" i="110"/>
  <c r="C113" i="110" s="1"/>
  <c r="B111" i="110"/>
  <c r="B113" i="110" s="1"/>
  <c r="AH110" i="110"/>
  <c r="O110" i="110"/>
  <c r="O109" i="110"/>
  <c r="O108" i="110"/>
  <c r="AF107" i="110"/>
  <c r="AB107" i="110"/>
  <c r="X107" i="110"/>
  <c r="W107" i="110"/>
  <c r="J107" i="110"/>
  <c r="F107" i="110"/>
  <c r="B107" i="110"/>
  <c r="AH106" i="110"/>
  <c r="O106" i="110"/>
  <c r="AF105" i="110"/>
  <c r="AE105" i="110"/>
  <c r="AE107" i="110" s="1"/>
  <c r="AD105" i="110"/>
  <c r="AD107" i="110" s="1"/>
  <c r="AC105" i="110"/>
  <c r="AC107" i="110" s="1"/>
  <c r="AB105" i="110"/>
  <c r="AA105" i="110"/>
  <c r="AA107" i="110" s="1"/>
  <c r="Z105" i="110"/>
  <c r="Z107" i="110" s="1"/>
  <c r="Y105" i="110"/>
  <c r="Y107" i="110" s="1"/>
  <c r="X105" i="110"/>
  <c r="W105" i="110"/>
  <c r="V105" i="110"/>
  <c r="V107" i="110" s="1"/>
  <c r="U105" i="110"/>
  <c r="U107" i="110" s="1"/>
  <c r="M105" i="110"/>
  <c r="M107" i="110" s="1"/>
  <c r="L105" i="110"/>
  <c r="L107" i="110" s="1"/>
  <c r="K105" i="110"/>
  <c r="K107" i="110" s="1"/>
  <c r="J105" i="110"/>
  <c r="I105" i="110"/>
  <c r="I107" i="110" s="1"/>
  <c r="H105" i="110"/>
  <c r="H107" i="110" s="1"/>
  <c r="G105" i="110"/>
  <c r="G107" i="110" s="1"/>
  <c r="F105" i="110"/>
  <c r="E105" i="110"/>
  <c r="E107" i="110" s="1"/>
  <c r="D105" i="110"/>
  <c r="D107" i="110" s="1"/>
  <c r="C105" i="110"/>
  <c r="C107" i="110" s="1"/>
  <c r="B105" i="110"/>
  <c r="AH104" i="110"/>
  <c r="O104" i="110"/>
  <c r="O103" i="110"/>
  <c r="O102" i="110"/>
  <c r="AC101" i="110"/>
  <c r="Y101" i="110"/>
  <c r="V101" i="110"/>
  <c r="U101" i="110"/>
  <c r="H101" i="110"/>
  <c r="G101" i="110"/>
  <c r="AH100" i="110"/>
  <c r="O100" i="110"/>
  <c r="AF99" i="110"/>
  <c r="AF101" i="110" s="1"/>
  <c r="AE99" i="110"/>
  <c r="AE101" i="110" s="1"/>
  <c r="AD99" i="110"/>
  <c r="AD101" i="110" s="1"/>
  <c r="AC99" i="110"/>
  <c r="AB99" i="110"/>
  <c r="AB101" i="110" s="1"/>
  <c r="AA99" i="110"/>
  <c r="AA101" i="110" s="1"/>
  <c r="Z99" i="110"/>
  <c r="Z101" i="110" s="1"/>
  <c r="Y99" i="110"/>
  <c r="X99" i="110"/>
  <c r="X101" i="110" s="1"/>
  <c r="W99" i="110"/>
  <c r="W101" i="110" s="1"/>
  <c r="V99" i="110"/>
  <c r="U99" i="110"/>
  <c r="AH99" i="110" s="1"/>
  <c r="M99" i="110"/>
  <c r="M101" i="110" s="1"/>
  <c r="L99" i="110"/>
  <c r="L101" i="110" s="1"/>
  <c r="K99" i="110"/>
  <c r="K101" i="110" s="1"/>
  <c r="J99" i="110"/>
  <c r="J101" i="110" s="1"/>
  <c r="I99" i="110"/>
  <c r="I101" i="110" s="1"/>
  <c r="H99" i="110"/>
  <c r="G99" i="110"/>
  <c r="F99" i="110"/>
  <c r="F101" i="110" s="1"/>
  <c r="E99" i="110"/>
  <c r="E101" i="110" s="1"/>
  <c r="D99" i="110"/>
  <c r="D101" i="110" s="1"/>
  <c r="C99" i="110"/>
  <c r="C101" i="110" s="1"/>
  <c r="B99" i="110"/>
  <c r="B101" i="110" s="1"/>
  <c r="AH98" i="110"/>
  <c r="O98" i="110"/>
  <c r="AH97" i="110"/>
  <c r="O97" i="110"/>
  <c r="O96" i="110"/>
  <c r="O95" i="110"/>
  <c r="AC94" i="110"/>
  <c r="Z94" i="110"/>
  <c r="L94" i="110"/>
  <c r="K94" i="110"/>
  <c r="D94" i="110"/>
  <c r="C94" i="110"/>
  <c r="AH93" i="110"/>
  <c r="O93" i="110"/>
  <c r="AF92" i="110"/>
  <c r="AF94" i="110" s="1"/>
  <c r="AE92" i="110"/>
  <c r="AE94" i="110" s="1"/>
  <c r="AD92" i="110"/>
  <c r="AD94" i="110" s="1"/>
  <c r="AC92" i="110"/>
  <c r="AB92" i="110"/>
  <c r="AB94" i="110" s="1"/>
  <c r="AA92" i="110"/>
  <c r="AA94" i="110" s="1"/>
  <c r="Z92" i="110"/>
  <c r="Y92" i="110"/>
  <c r="Y94" i="110" s="1"/>
  <c r="X92" i="110"/>
  <c r="X94" i="110" s="1"/>
  <c r="W92" i="110"/>
  <c r="W94" i="110" s="1"/>
  <c r="V92" i="110"/>
  <c r="V94" i="110" s="1"/>
  <c r="U92" i="110"/>
  <c r="U94" i="110" s="1"/>
  <c r="AH94" i="110" s="1"/>
  <c r="M92" i="110"/>
  <c r="M94" i="110" s="1"/>
  <c r="L92" i="110"/>
  <c r="K92" i="110"/>
  <c r="J92" i="110"/>
  <c r="J94" i="110" s="1"/>
  <c r="I92" i="110"/>
  <c r="I94" i="110" s="1"/>
  <c r="H92" i="110"/>
  <c r="H94" i="110" s="1"/>
  <c r="G92" i="110"/>
  <c r="G94" i="110" s="1"/>
  <c r="F92" i="110"/>
  <c r="F94" i="110" s="1"/>
  <c r="E92" i="110"/>
  <c r="E94" i="110" s="1"/>
  <c r="D92" i="110"/>
  <c r="C92" i="110"/>
  <c r="B92" i="110"/>
  <c r="B94" i="110" s="1"/>
  <c r="AH91" i="110"/>
  <c r="O91" i="110"/>
  <c r="O90" i="110"/>
  <c r="O89" i="110"/>
  <c r="AB88" i="110"/>
  <c r="B88" i="110"/>
  <c r="O88" i="110" s="1"/>
  <c r="AH87" i="110"/>
  <c r="O87" i="110"/>
  <c r="AF86" i="110"/>
  <c r="AF88" i="110" s="1"/>
  <c r="AE86" i="110"/>
  <c r="AE88" i="110" s="1"/>
  <c r="AD86" i="110"/>
  <c r="AD88" i="110" s="1"/>
  <c r="AC86" i="110"/>
  <c r="AC88" i="110" s="1"/>
  <c r="AB86" i="110"/>
  <c r="AA86" i="110"/>
  <c r="AA88" i="110" s="1"/>
  <c r="Z86" i="110"/>
  <c r="Z88" i="110" s="1"/>
  <c r="Y86" i="110"/>
  <c r="Y88" i="110" s="1"/>
  <c r="X86" i="110"/>
  <c r="X88" i="110" s="1"/>
  <c r="W86" i="110"/>
  <c r="W88" i="110" s="1"/>
  <c r="V86" i="110"/>
  <c r="V88" i="110" s="1"/>
  <c r="U86" i="110"/>
  <c r="U88" i="110" s="1"/>
  <c r="M86" i="110"/>
  <c r="M88" i="110" s="1"/>
  <c r="L86" i="110"/>
  <c r="L88" i="110" s="1"/>
  <c r="K86" i="110"/>
  <c r="K88" i="110" s="1"/>
  <c r="J86" i="110"/>
  <c r="J88" i="110" s="1"/>
  <c r="I86" i="110"/>
  <c r="I88" i="110" s="1"/>
  <c r="H86" i="110"/>
  <c r="H88" i="110" s="1"/>
  <c r="G86" i="110"/>
  <c r="G88" i="110" s="1"/>
  <c r="F86" i="110"/>
  <c r="F88" i="110" s="1"/>
  <c r="E86" i="110"/>
  <c r="E88" i="110" s="1"/>
  <c r="D86" i="110"/>
  <c r="D88" i="110" s="1"/>
  <c r="C86" i="110"/>
  <c r="C88" i="110" s="1"/>
  <c r="B86" i="110"/>
  <c r="O86" i="110" s="1"/>
  <c r="AH85" i="110"/>
  <c r="O85" i="110"/>
  <c r="O84" i="110"/>
  <c r="O83" i="110"/>
  <c r="D82" i="110"/>
  <c r="AH81" i="110"/>
  <c r="O81" i="110"/>
  <c r="AF80" i="110"/>
  <c r="AF82" i="110" s="1"/>
  <c r="AE80" i="110"/>
  <c r="AE82" i="110" s="1"/>
  <c r="AD80" i="110"/>
  <c r="AD82" i="110" s="1"/>
  <c r="AC80" i="110"/>
  <c r="AC82" i="110" s="1"/>
  <c r="AB80" i="110"/>
  <c r="AB82" i="110" s="1"/>
  <c r="AA80" i="110"/>
  <c r="AA82" i="110" s="1"/>
  <c r="Z80" i="110"/>
  <c r="Z82" i="110" s="1"/>
  <c r="Y80" i="110"/>
  <c r="Y82" i="110" s="1"/>
  <c r="X80" i="110"/>
  <c r="X82" i="110" s="1"/>
  <c r="W80" i="110"/>
  <c r="W82" i="110" s="1"/>
  <c r="V80" i="110"/>
  <c r="V82" i="110" s="1"/>
  <c r="U80" i="110"/>
  <c r="U82" i="110" s="1"/>
  <c r="AH82" i="110" s="1"/>
  <c r="M80" i="110"/>
  <c r="M82" i="110" s="1"/>
  <c r="L80" i="110"/>
  <c r="L82" i="110" s="1"/>
  <c r="K80" i="110"/>
  <c r="K82" i="110" s="1"/>
  <c r="J80" i="110"/>
  <c r="J82" i="110" s="1"/>
  <c r="I80" i="110"/>
  <c r="I82" i="110" s="1"/>
  <c r="H80" i="110"/>
  <c r="H82" i="110" s="1"/>
  <c r="G80" i="110"/>
  <c r="G82" i="110" s="1"/>
  <c r="F80" i="110"/>
  <c r="F82" i="110" s="1"/>
  <c r="E80" i="110"/>
  <c r="E82" i="110" s="1"/>
  <c r="D80" i="110"/>
  <c r="C80" i="110"/>
  <c r="C82" i="110" s="1"/>
  <c r="B80" i="110"/>
  <c r="B82" i="110" s="1"/>
  <c r="AH79" i="110"/>
  <c r="O79" i="110"/>
  <c r="AH78" i="110"/>
  <c r="O78" i="110"/>
  <c r="AH77" i="110"/>
  <c r="O77" i="110"/>
  <c r="AH76" i="110"/>
  <c r="O76" i="110"/>
  <c r="AH75" i="110"/>
  <c r="O75" i="110"/>
  <c r="O74" i="110"/>
  <c r="AE70" i="110"/>
  <c r="W70" i="110"/>
  <c r="I70" i="110"/>
  <c r="AH69" i="110"/>
  <c r="O69" i="110"/>
  <c r="AF68" i="110"/>
  <c r="AF70" i="110" s="1"/>
  <c r="AE68" i="110"/>
  <c r="AD68" i="110"/>
  <c r="AD70" i="110" s="1"/>
  <c r="AC68" i="110"/>
  <c r="AC70" i="110" s="1"/>
  <c r="AB68" i="110"/>
  <c r="AB70" i="110" s="1"/>
  <c r="AA68" i="110"/>
  <c r="AA70" i="110" s="1"/>
  <c r="Z68" i="110"/>
  <c r="Z70" i="110" s="1"/>
  <c r="Y68" i="110"/>
  <c r="Y70" i="110" s="1"/>
  <c r="X68" i="110"/>
  <c r="X70" i="110" s="1"/>
  <c r="W68" i="110"/>
  <c r="V68" i="110"/>
  <c r="V70" i="110" s="1"/>
  <c r="U68" i="110"/>
  <c r="U70" i="110" s="1"/>
  <c r="M68" i="110"/>
  <c r="M70" i="110" s="1"/>
  <c r="L68" i="110"/>
  <c r="L70" i="110" s="1"/>
  <c r="K68" i="110"/>
  <c r="K70" i="110" s="1"/>
  <c r="J68" i="110"/>
  <c r="J70" i="110" s="1"/>
  <c r="I68" i="110"/>
  <c r="H68" i="110"/>
  <c r="H70" i="110" s="1"/>
  <c r="G68" i="110"/>
  <c r="G70" i="110" s="1"/>
  <c r="F68" i="110"/>
  <c r="F70" i="110" s="1"/>
  <c r="E68" i="110"/>
  <c r="E70" i="110" s="1"/>
  <c r="D68" i="110"/>
  <c r="D70" i="110" s="1"/>
  <c r="C68" i="110"/>
  <c r="C70" i="110" s="1"/>
  <c r="B68" i="110"/>
  <c r="B70" i="110" s="1"/>
  <c r="AH67" i="110"/>
  <c r="O67" i="110"/>
  <c r="AH66" i="110"/>
  <c r="O66" i="110"/>
  <c r="AH65" i="110"/>
  <c r="O65" i="110"/>
  <c r="AH64" i="110"/>
  <c r="O64" i="110"/>
  <c r="AH63" i="110"/>
  <c r="O63" i="110"/>
  <c r="AH62" i="110"/>
  <c r="O62" i="110"/>
  <c r="O61" i="110"/>
  <c r="AD59" i="110"/>
  <c r="Z59" i="110"/>
  <c r="Y59" i="110"/>
  <c r="V59" i="110"/>
  <c r="K59" i="110"/>
  <c r="C59" i="110"/>
  <c r="AH58" i="110"/>
  <c r="O58" i="110"/>
  <c r="AF57" i="110"/>
  <c r="AF59" i="110" s="1"/>
  <c r="AE57" i="110"/>
  <c r="AE59" i="110" s="1"/>
  <c r="AD57" i="110"/>
  <c r="AC57" i="110"/>
  <c r="AC59" i="110" s="1"/>
  <c r="AB57" i="110"/>
  <c r="AB59" i="110" s="1"/>
  <c r="AA57" i="110"/>
  <c r="AA59" i="110" s="1"/>
  <c r="Z57" i="110"/>
  <c r="Y57" i="110"/>
  <c r="X57" i="110"/>
  <c r="X59" i="110" s="1"/>
  <c r="W57" i="110"/>
  <c r="W59" i="110" s="1"/>
  <c r="V57" i="110"/>
  <c r="U57" i="110"/>
  <c r="U59" i="110" s="1"/>
  <c r="AH59" i="110" s="1"/>
  <c r="M57" i="110"/>
  <c r="M59" i="110" s="1"/>
  <c r="L57" i="110"/>
  <c r="L59" i="110" s="1"/>
  <c r="K57" i="110"/>
  <c r="J57" i="110"/>
  <c r="J59" i="110" s="1"/>
  <c r="I57" i="110"/>
  <c r="I59" i="110" s="1"/>
  <c r="H57" i="110"/>
  <c r="H59" i="110" s="1"/>
  <c r="G57" i="110"/>
  <c r="G59" i="110" s="1"/>
  <c r="F57" i="110"/>
  <c r="F59" i="110" s="1"/>
  <c r="E57" i="110"/>
  <c r="E59" i="110" s="1"/>
  <c r="D57" i="110"/>
  <c r="D59" i="110" s="1"/>
  <c r="C57" i="110"/>
  <c r="B57" i="110"/>
  <c r="B59" i="110" s="1"/>
  <c r="AH56" i="110"/>
  <c r="O56" i="110"/>
  <c r="AH55" i="110"/>
  <c r="O55" i="110"/>
  <c r="AH54" i="110"/>
  <c r="O54" i="110"/>
  <c r="O53" i="110"/>
  <c r="AE51" i="110"/>
  <c r="AD51" i="110"/>
  <c r="AA51" i="110"/>
  <c r="W51" i="110"/>
  <c r="V51" i="110"/>
  <c r="H51" i="110"/>
  <c r="AH50" i="110"/>
  <c r="O50" i="110"/>
  <c r="AF49" i="110"/>
  <c r="AF51" i="110" s="1"/>
  <c r="AE49" i="110"/>
  <c r="AD49" i="110"/>
  <c r="AC49" i="110"/>
  <c r="AC51" i="110" s="1"/>
  <c r="AB49" i="110"/>
  <c r="AB51" i="110" s="1"/>
  <c r="AA49" i="110"/>
  <c r="Z49" i="110"/>
  <c r="Z51" i="110" s="1"/>
  <c r="Y49" i="110"/>
  <c r="Y51" i="110" s="1"/>
  <c r="X49" i="110"/>
  <c r="X51" i="110" s="1"/>
  <c r="W49" i="110"/>
  <c r="V49" i="110"/>
  <c r="U49" i="110"/>
  <c r="U51" i="110" s="1"/>
  <c r="M49" i="110"/>
  <c r="M51" i="110" s="1"/>
  <c r="L49" i="110"/>
  <c r="L51" i="110" s="1"/>
  <c r="K49" i="110"/>
  <c r="K51" i="110" s="1"/>
  <c r="J49" i="110"/>
  <c r="J51" i="110" s="1"/>
  <c r="I49" i="110"/>
  <c r="I51" i="110" s="1"/>
  <c r="H49" i="110"/>
  <c r="G49" i="110"/>
  <c r="G51" i="110" s="1"/>
  <c r="F49" i="110"/>
  <c r="F51" i="110" s="1"/>
  <c r="E49" i="110"/>
  <c r="E51" i="110" s="1"/>
  <c r="D49" i="110"/>
  <c r="D51" i="110" s="1"/>
  <c r="C49" i="110"/>
  <c r="C51" i="110" s="1"/>
  <c r="B49" i="110"/>
  <c r="B51" i="110" s="1"/>
  <c r="AH48" i="110"/>
  <c r="O48" i="110"/>
  <c r="AH47" i="110"/>
  <c r="O47" i="110"/>
  <c r="O46" i="110"/>
  <c r="O45" i="110"/>
  <c r="AA44" i="110"/>
  <c r="Y44" i="110"/>
  <c r="AH43" i="110"/>
  <c r="O43" i="110"/>
  <c r="AF42" i="110"/>
  <c r="AF44" i="110" s="1"/>
  <c r="AE42" i="110"/>
  <c r="AE44" i="110" s="1"/>
  <c r="AD42" i="110"/>
  <c r="AD44" i="110" s="1"/>
  <c r="AC42" i="110"/>
  <c r="AC44" i="110" s="1"/>
  <c r="AB42" i="110"/>
  <c r="AB44" i="110" s="1"/>
  <c r="AA42" i="110"/>
  <c r="Z42" i="110"/>
  <c r="Z44" i="110" s="1"/>
  <c r="Y42" i="110"/>
  <c r="X42" i="110"/>
  <c r="X44" i="110" s="1"/>
  <c r="W42" i="110"/>
  <c r="W44" i="110" s="1"/>
  <c r="V42" i="110"/>
  <c r="V44" i="110" s="1"/>
  <c r="U42" i="110"/>
  <c r="U44" i="110" s="1"/>
  <c r="M42" i="110"/>
  <c r="M44" i="110" s="1"/>
  <c r="L42" i="110"/>
  <c r="L44" i="110" s="1"/>
  <c r="K42" i="110"/>
  <c r="K44" i="110" s="1"/>
  <c r="J42" i="110"/>
  <c r="J44" i="110" s="1"/>
  <c r="I42" i="110"/>
  <c r="I44" i="110" s="1"/>
  <c r="H42" i="110"/>
  <c r="H44" i="110" s="1"/>
  <c r="G42" i="110"/>
  <c r="G44" i="110" s="1"/>
  <c r="F42" i="110"/>
  <c r="F44" i="110" s="1"/>
  <c r="E42" i="110"/>
  <c r="E44" i="110" s="1"/>
  <c r="D42" i="110"/>
  <c r="D44" i="110" s="1"/>
  <c r="C42" i="110"/>
  <c r="C44" i="110" s="1"/>
  <c r="B42" i="110"/>
  <c r="B44" i="110" s="1"/>
  <c r="AH41" i="110"/>
  <c r="O41" i="110"/>
  <c r="AH40" i="110"/>
  <c r="O40" i="110"/>
  <c r="AH39" i="110"/>
  <c r="O39" i="110"/>
  <c r="AH38" i="110"/>
  <c r="O38" i="110"/>
  <c r="AH37" i="110"/>
  <c r="O37" i="110"/>
  <c r="AH36" i="110"/>
  <c r="O36" i="110"/>
  <c r="AH35" i="110"/>
  <c r="O35" i="110"/>
  <c r="AH34" i="110"/>
  <c r="O34" i="110"/>
  <c r="AH33" i="110"/>
  <c r="O33" i="110"/>
  <c r="AH32" i="110"/>
  <c r="O32" i="110"/>
  <c r="AH31" i="110"/>
  <c r="O31" i="110"/>
  <c r="AH30" i="110"/>
  <c r="O30" i="110"/>
  <c r="AH29" i="110"/>
  <c r="O29" i="110"/>
  <c r="AH28" i="110"/>
  <c r="O28" i="110"/>
  <c r="AH27" i="110"/>
  <c r="O27" i="110"/>
  <c r="AH26" i="110"/>
  <c r="O26" i="110"/>
  <c r="AH25" i="110"/>
  <c r="O25" i="110"/>
  <c r="O24" i="110"/>
  <c r="O23" i="110"/>
  <c r="AH21" i="110"/>
  <c r="O21" i="110"/>
  <c r="AF20" i="110"/>
  <c r="AF22" i="110" s="1"/>
  <c r="AE20" i="110"/>
  <c r="AE22" i="110" s="1"/>
  <c r="AD20" i="110"/>
  <c r="AD22" i="110" s="1"/>
  <c r="AC20" i="110"/>
  <c r="AC22" i="110" s="1"/>
  <c r="AB20" i="110"/>
  <c r="AB22" i="110" s="1"/>
  <c r="AA20" i="110"/>
  <c r="AA22" i="110" s="1"/>
  <c r="Z20" i="110"/>
  <c r="Z22" i="110" s="1"/>
  <c r="Y20" i="110"/>
  <c r="Y22" i="110" s="1"/>
  <c r="X20" i="110"/>
  <c r="X22" i="110" s="1"/>
  <c r="W20" i="110"/>
  <c r="W22" i="110" s="1"/>
  <c r="V20" i="110"/>
  <c r="V22" i="110" s="1"/>
  <c r="U20" i="110"/>
  <c r="U22" i="110" s="1"/>
  <c r="AH22" i="110" s="1"/>
  <c r="M20" i="110"/>
  <c r="M22" i="110" s="1"/>
  <c r="L20" i="110"/>
  <c r="L22" i="110" s="1"/>
  <c r="K20" i="110"/>
  <c r="K22" i="110" s="1"/>
  <c r="J20" i="110"/>
  <c r="J22" i="110" s="1"/>
  <c r="I20" i="110"/>
  <c r="I22" i="110" s="1"/>
  <c r="H20" i="110"/>
  <c r="H22" i="110" s="1"/>
  <c r="G20" i="110"/>
  <c r="G22" i="110" s="1"/>
  <c r="F20" i="110"/>
  <c r="F22" i="110" s="1"/>
  <c r="E20" i="110"/>
  <c r="E22" i="110" s="1"/>
  <c r="D20" i="110"/>
  <c r="D22" i="110" s="1"/>
  <c r="C20" i="110"/>
  <c r="C22" i="110" s="1"/>
  <c r="B20" i="110"/>
  <c r="O20" i="110" s="1"/>
  <c r="AH19" i="110"/>
  <c r="O19" i="110"/>
  <c r="O18" i="110"/>
  <c r="O17" i="110"/>
  <c r="AH15" i="110"/>
  <c r="O15" i="110"/>
  <c r="AF14" i="110"/>
  <c r="AF16" i="110" s="1"/>
  <c r="AE14" i="110"/>
  <c r="AE16" i="110" s="1"/>
  <c r="AD14" i="110"/>
  <c r="AD16" i="110" s="1"/>
  <c r="AC14" i="110"/>
  <c r="AC16" i="110" s="1"/>
  <c r="AB14" i="110"/>
  <c r="AB16" i="110" s="1"/>
  <c r="AA14" i="110"/>
  <c r="AA16" i="110" s="1"/>
  <c r="Z14" i="110"/>
  <c r="Z16" i="110" s="1"/>
  <c r="Y14" i="110"/>
  <c r="Y16" i="110" s="1"/>
  <c r="X14" i="110"/>
  <c r="X16" i="110" s="1"/>
  <c r="W14" i="110"/>
  <c r="W16" i="110" s="1"/>
  <c r="V14" i="110"/>
  <c r="V16" i="110" s="1"/>
  <c r="U14" i="110"/>
  <c r="U16" i="110" s="1"/>
  <c r="M14" i="110"/>
  <c r="M16" i="110" s="1"/>
  <c r="L14" i="110"/>
  <c r="L16" i="110" s="1"/>
  <c r="K14" i="110"/>
  <c r="K16" i="110" s="1"/>
  <c r="J14" i="110"/>
  <c r="J16" i="110" s="1"/>
  <c r="I14" i="110"/>
  <c r="I16" i="110" s="1"/>
  <c r="H14" i="110"/>
  <c r="H16" i="110" s="1"/>
  <c r="G14" i="110"/>
  <c r="G16" i="110" s="1"/>
  <c r="F14" i="110"/>
  <c r="F16" i="110" s="1"/>
  <c r="E14" i="110"/>
  <c r="E16" i="110" s="1"/>
  <c r="D14" i="110"/>
  <c r="D16" i="110" s="1"/>
  <c r="C14" i="110"/>
  <c r="C16" i="110" s="1"/>
  <c r="B14" i="110"/>
  <c r="B16" i="110" s="1"/>
  <c r="AH13" i="110"/>
  <c r="O13" i="110"/>
  <c r="O12" i="110"/>
  <c r="O11" i="110"/>
  <c r="AH9" i="110"/>
  <c r="O9" i="110"/>
  <c r="AF8" i="110"/>
  <c r="AF274" i="110" s="1"/>
  <c r="AE8" i="110"/>
  <c r="AD8" i="110"/>
  <c r="AC8" i="110"/>
  <c r="AC10" i="110" s="1"/>
  <c r="AC276" i="110" s="1"/>
  <c r="AC279" i="110" s="1"/>
  <c r="AB8" i="110"/>
  <c r="AB274" i="110" s="1"/>
  <c r="AA8" i="110"/>
  <c r="Z8" i="110"/>
  <c r="Y8" i="110"/>
  <c r="X8" i="110"/>
  <c r="X274" i="110" s="1"/>
  <c r="W8" i="110"/>
  <c r="V8" i="110"/>
  <c r="U8" i="110"/>
  <c r="U274" i="110" s="1"/>
  <c r="M8" i="110"/>
  <c r="L8" i="110"/>
  <c r="K8" i="110"/>
  <c r="K274" i="110" s="1"/>
  <c r="J8" i="110"/>
  <c r="J274" i="110" s="1"/>
  <c r="I8" i="110"/>
  <c r="H8" i="110"/>
  <c r="H10" i="110" s="1"/>
  <c r="G8" i="110"/>
  <c r="G274" i="110" s="1"/>
  <c r="F8" i="110"/>
  <c r="F274" i="110" s="1"/>
  <c r="E8" i="110"/>
  <c r="D8" i="110"/>
  <c r="C8" i="110"/>
  <c r="C274" i="110" s="1"/>
  <c r="B8" i="110"/>
  <c r="B274" i="110" s="1"/>
  <c r="AH7" i="110"/>
  <c r="O7" i="110"/>
  <c r="H276" i="110" l="1"/>
  <c r="H279" i="110" s="1"/>
  <c r="O16" i="110"/>
  <c r="AH16" i="110"/>
  <c r="O44" i="110"/>
  <c r="AH44" i="110"/>
  <c r="AH101" i="110"/>
  <c r="O119" i="110"/>
  <c r="O145" i="110"/>
  <c r="O107" i="110"/>
  <c r="O8" i="110"/>
  <c r="B10" i="110"/>
  <c r="B22" i="110"/>
  <c r="O22" i="110" s="1"/>
  <c r="O82" i="110"/>
  <c r="AH80" i="110"/>
  <c r="O123" i="110"/>
  <c r="AH125" i="110"/>
  <c r="O177" i="110"/>
  <c r="AH208" i="110"/>
  <c r="Y274" i="110"/>
  <c r="AH274" i="110" s="1"/>
  <c r="AH8" i="110"/>
  <c r="G10" i="110"/>
  <c r="G276" i="110" s="1"/>
  <c r="G279" i="110" s="1"/>
  <c r="U10" i="110"/>
  <c r="AH107" i="110"/>
  <c r="AH119" i="110"/>
  <c r="AH149" i="110"/>
  <c r="O200" i="110"/>
  <c r="D274" i="110"/>
  <c r="O274" i="110" s="1"/>
  <c r="L274" i="110"/>
  <c r="V274" i="110"/>
  <c r="Z274" i="110"/>
  <c r="AD274" i="110"/>
  <c r="D10" i="110"/>
  <c r="D276" i="110" s="1"/>
  <c r="D279" i="110" s="1"/>
  <c r="L10" i="110"/>
  <c r="L276" i="110" s="1"/>
  <c r="L279" i="110" s="1"/>
  <c r="V10" i="110"/>
  <c r="V276" i="110" s="1"/>
  <c r="V279" i="110" s="1"/>
  <c r="Z10" i="110"/>
  <c r="Z276" i="110" s="1"/>
  <c r="Z279" i="110" s="1"/>
  <c r="AD10" i="110"/>
  <c r="AD276" i="110" s="1"/>
  <c r="AD279" i="110" s="1"/>
  <c r="O14" i="110"/>
  <c r="O42" i="110"/>
  <c r="O59" i="110"/>
  <c r="AH57" i="110"/>
  <c r="AH88" i="110"/>
  <c r="O94" i="110"/>
  <c r="AH92" i="110"/>
  <c r="AH117" i="110"/>
  <c r="AH137" i="110"/>
  <c r="AH143" i="110"/>
  <c r="AH163" i="110"/>
  <c r="O169" i="110"/>
  <c r="AH169" i="110"/>
  <c r="U177" i="110"/>
  <c r="AH177" i="110" s="1"/>
  <c r="AH189" i="110"/>
  <c r="O265" i="110"/>
  <c r="F10" i="110"/>
  <c r="F276" i="110" s="1"/>
  <c r="F279" i="110" s="1"/>
  <c r="J10" i="110"/>
  <c r="J276" i="110" s="1"/>
  <c r="J279" i="110" s="1"/>
  <c r="X10" i="110"/>
  <c r="X276" i="110" s="1"/>
  <c r="X279" i="110" s="1"/>
  <c r="AB10" i="110"/>
  <c r="AB276" i="110" s="1"/>
  <c r="AB279" i="110" s="1"/>
  <c r="AF10" i="110"/>
  <c r="AF276" i="110" s="1"/>
  <c r="AF279" i="110" s="1"/>
  <c r="O149" i="110"/>
  <c r="AH151" i="110"/>
  <c r="O183" i="110"/>
  <c r="AH181" i="110"/>
  <c r="O259" i="110"/>
  <c r="AC274" i="110"/>
  <c r="C10" i="110"/>
  <c r="C276" i="110" s="1"/>
  <c r="C279" i="110" s="1"/>
  <c r="K10" i="110"/>
  <c r="K276" i="110" s="1"/>
  <c r="K279" i="110" s="1"/>
  <c r="Y10" i="110"/>
  <c r="Y276" i="110" s="1"/>
  <c r="Y279" i="110" s="1"/>
  <c r="AH20" i="110"/>
  <c r="O51" i="110"/>
  <c r="AH51" i="110"/>
  <c r="O105" i="110"/>
  <c r="AH123" i="110"/>
  <c r="AH145" i="110"/>
  <c r="H274" i="110"/>
  <c r="E274" i="110"/>
  <c r="I274" i="110"/>
  <c r="M274" i="110"/>
  <c r="W274" i="110"/>
  <c r="AA274" i="110"/>
  <c r="AE274" i="110"/>
  <c r="E10" i="110"/>
  <c r="E276" i="110" s="1"/>
  <c r="E279" i="110" s="1"/>
  <c r="I10" i="110"/>
  <c r="I276" i="110" s="1"/>
  <c r="I279" i="110" s="1"/>
  <c r="M10" i="110"/>
  <c r="M276" i="110" s="1"/>
  <c r="M279" i="110" s="1"/>
  <c r="W10" i="110"/>
  <c r="W276" i="110" s="1"/>
  <c r="W279" i="110" s="1"/>
  <c r="AA10" i="110"/>
  <c r="AA276" i="110" s="1"/>
  <c r="AA279" i="110" s="1"/>
  <c r="AE10" i="110"/>
  <c r="AE276" i="110" s="1"/>
  <c r="AE279" i="110" s="1"/>
  <c r="AH14" i="110"/>
  <c r="AH42" i="110"/>
  <c r="O70" i="110"/>
  <c r="AH70" i="110"/>
  <c r="AH131" i="110"/>
  <c r="AH135" i="110"/>
  <c r="AH157" i="110"/>
  <c r="AH161" i="110"/>
  <c r="O171" i="110"/>
  <c r="O202" i="110"/>
  <c r="O101" i="110"/>
  <c r="O113" i="110"/>
  <c r="O189" i="110"/>
  <c r="AH241" i="110"/>
  <c r="O271" i="110"/>
  <c r="O175" i="110"/>
  <c r="O181" i="110"/>
  <c r="AH216" i="110"/>
  <c r="AH214" i="110"/>
  <c r="O222" i="110"/>
  <c r="O228" i="110"/>
  <c r="O247" i="110"/>
  <c r="AH265" i="110"/>
  <c r="O275" i="110"/>
  <c r="O49" i="110"/>
  <c r="O68" i="110"/>
  <c r="AH86" i="110"/>
  <c r="AH105" i="110"/>
  <c r="B196" i="110"/>
  <c r="O196" i="110" s="1"/>
  <c r="AH202" i="110"/>
  <c r="B208" i="110"/>
  <c r="O208" i="110" s="1"/>
  <c r="O226" i="110"/>
  <c r="AH232" i="110"/>
  <c r="AH234" i="110"/>
  <c r="O245" i="110"/>
  <c r="O257" i="110"/>
  <c r="O269" i="110"/>
  <c r="AH49" i="110"/>
  <c r="O57" i="110"/>
  <c r="AH68" i="110"/>
  <c r="O80" i="110"/>
  <c r="O92" i="110"/>
  <c r="O99" i="110"/>
  <c r="O111" i="110"/>
  <c r="O187" i="110"/>
  <c r="AH228" i="110"/>
  <c r="AH226" i="110"/>
  <c r="O239" i="110"/>
  <c r="O251" i="110"/>
  <c r="O263" i="110"/>
  <c r="AH194" i="110"/>
  <c r="AH200" i="110"/>
  <c r="O220" i="110"/>
  <c r="O234" i="110"/>
  <c r="O232" i="110"/>
  <c r="AH247" i="110"/>
  <c r="AH259" i="110"/>
  <c r="AH271" i="110"/>
  <c r="AH239" i="110"/>
  <c r="AH245" i="110"/>
  <c r="AH251" i="110"/>
  <c r="AH257" i="110"/>
  <c r="AH263" i="110"/>
  <c r="AH269" i="110"/>
  <c r="B276" i="110" l="1"/>
  <c r="O10" i="110"/>
  <c r="U276" i="110"/>
  <c r="AH10" i="110"/>
  <c r="O276" i="110" l="1"/>
  <c r="B279" i="110"/>
  <c r="O279" i="110" s="1"/>
  <c r="U279" i="110"/>
  <c r="AH279" i="110" s="1"/>
  <c r="AH276" i="110"/>
  <c r="E10" i="80" l="1"/>
  <c r="D10" i="80"/>
  <c r="C10" i="80"/>
  <c r="M7" i="71" l="1"/>
  <c r="P9" i="71"/>
  <c r="O5" i="71"/>
  <c r="C120" i="71" l="1"/>
  <c r="D120" i="71"/>
  <c r="C121" i="71"/>
  <c r="D121" i="71"/>
  <c r="C122" i="71"/>
  <c r="D122" i="71"/>
  <c r="C123" i="71"/>
  <c r="D123" i="71"/>
  <c r="C124" i="71"/>
  <c r="D124" i="71"/>
  <c r="C125" i="71"/>
  <c r="D125" i="71"/>
  <c r="C126" i="71"/>
  <c r="D126" i="71"/>
  <c r="C127" i="71"/>
  <c r="D127" i="71"/>
  <c r="C128" i="71"/>
  <c r="D128" i="71"/>
  <c r="C129" i="71"/>
  <c r="D129" i="71"/>
  <c r="C130" i="71"/>
  <c r="D130" i="71"/>
  <c r="C131" i="71"/>
  <c r="D131" i="71"/>
  <c r="C132" i="71"/>
  <c r="D132" i="71"/>
  <c r="C133" i="71"/>
  <c r="D133" i="71"/>
  <c r="C134" i="71"/>
  <c r="D134" i="71"/>
  <c r="C135" i="71"/>
  <c r="D135" i="71"/>
  <c r="C136" i="71"/>
  <c r="D136" i="71"/>
  <c r="C137" i="71"/>
  <c r="D137" i="71"/>
  <c r="C138" i="71"/>
  <c r="D138" i="71"/>
  <c r="C139" i="71"/>
  <c r="D139" i="71"/>
  <c r="C140" i="71"/>
  <c r="D140" i="71"/>
  <c r="C141" i="71"/>
  <c r="D141" i="71"/>
  <c r="C142" i="71"/>
  <c r="D142" i="71"/>
  <c r="C143" i="71"/>
  <c r="D143" i="71"/>
  <c r="C144" i="71"/>
  <c r="D144" i="71"/>
  <c r="C145" i="71"/>
  <c r="D145" i="71"/>
  <c r="C146" i="71"/>
  <c r="D146" i="71"/>
  <c r="C147" i="71"/>
  <c r="D147" i="71"/>
  <c r="C148" i="71"/>
  <c r="D148" i="71"/>
  <c r="C149" i="71"/>
  <c r="D149" i="71"/>
  <c r="C150" i="71"/>
  <c r="D150" i="71"/>
  <c r="C151" i="71"/>
  <c r="D151" i="71"/>
  <c r="C152" i="71"/>
  <c r="D152" i="71"/>
  <c r="C153" i="71"/>
  <c r="D153" i="71"/>
  <c r="C154" i="71"/>
  <c r="D154" i="71"/>
  <c r="C155" i="71"/>
  <c r="D155" i="71"/>
  <c r="C156" i="71"/>
  <c r="D156" i="71"/>
  <c r="C157" i="71"/>
  <c r="D157" i="71"/>
  <c r="C158" i="71"/>
  <c r="D158" i="71"/>
  <c r="C159" i="71"/>
  <c r="D159" i="71"/>
  <c r="C160" i="71"/>
  <c r="D160" i="71"/>
  <c r="C161" i="71"/>
  <c r="D161" i="71"/>
  <c r="C162" i="71"/>
  <c r="D162" i="71"/>
  <c r="C163" i="71"/>
  <c r="D163" i="71"/>
  <c r="C164" i="71"/>
  <c r="D164" i="71"/>
  <c r="C165" i="71"/>
  <c r="D165" i="71"/>
  <c r="C166" i="71"/>
  <c r="D166" i="71"/>
  <c r="C167" i="71"/>
  <c r="D167" i="71"/>
  <c r="C168" i="71"/>
  <c r="D168" i="71"/>
  <c r="C169" i="71"/>
  <c r="D169" i="71"/>
  <c r="C170" i="71"/>
  <c r="D170" i="71"/>
  <c r="C171" i="71"/>
  <c r="D171" i="71"/>
  <c r="C172" i="71"/>
  <c r="D172" i="71"/>
  <c r="C173" i="71"/>
  <c r="D173" i="71"/>
  <c r="C174" i="71"/>
  <c r="D174" i="71"/>
  <c r="C175" i="71"/>
  <c r="D175" i="71"/>
  <c r="C176" i="71"/>
  <c r="D176" i="71"/>
  <c r="C177" i="71"/>
  <c r="D177" i="71"/>
  <c r="C178" i="71"/>
  <c r="D178" i="71"/>
  <c r="C179" i="71"/>
  <c r="D179" i="71"/>
  <c r="C180" i="71"/>
  <c r="D180" i="71"/>
  <c r="C181" i="71"/>
  <c r="D181" i="71"/>
  <c r="C182" i="71"/>
  <c r="D182" i="71"/>
  <c r="C183" i="71"/>
  <c r="D183" i="71"/>
  <c r="C184" i="71"/>
  <c r="D184" i="71"/>
  <c r="C185" i="71"/>
  <c r="D185" i="71"/>
  <c r="C186" i="71"/>
  <c r="D186" i="71"/>
  <c r="C187" i="71"/>
  <c r="D187" i="71"/>
  <c r="C188" i="71"/>
  <c r="D188" i="71"/>
  <c r="C189" i="71"/>
  <c r="D189" i="71"/>
  <c r="C190" i="71"/>
  <c r="D190" i="71"/>
  <c r="C191" i="71"/>
  <c r="D191" i="71"/>
  <c r="C192" i="71"/>
  <c r="D192" i="71"/>
  <c r="C193" i="71"/>
  <c r="D193" i="71"/>
  <c r="C194" i="71"/>
  <c r="D194" i="71"/>
  <c r="C195" i="71"/>
  <c r="D195" i="71"/>
  <c r="C196" i="71"/>
  <c r="D196" i="71"/>
  <c r="C197" i="71"/>
  <c r="D197" i="71"/>
  <c r="C198" i="71"/>
  <c r="D198" i="71"/>
  <c r="C199" i="71"/>
  <c r="D199" i="71"/>
  <c r="C200" i="71"/>
  <c r="D200" i="71"/>
  <c r="C201" i="71"/>
  <c r="D201" i="71"/>
  <c r="C202" i="71"/>
  <c r="D202" i="71"/>
  <c r="C203" i="71"/>
  <c r="D203" i="71"/>
  <c r="C204" i="71"/>
  <c r="D204" i="71"/>
  <c r="C205" i="71"/>
  <c r="D205" i="71"/>
  <c r="C206" i="71"/>
  <c r="D206" i="71"/>
  <c r="C207" i="71"/>
  <c r="D207" i="71"/>
  <c r="C208" i="71"/>
  <c r="D208" i="71"/>
  <c r="C209" i="71"/>
  <c r="D209" i="71"/>
  <c r="C210" i="71"/>
  <c r="D210" i="71"/>
  <c r="C211" i="71"/>
  <c r="D211" i="71"/>
  <c r="G21" i="88" l="1"/>
  <c r="G20" i="88"/>
  <c r="G19" i="88"/>
  <c r="G18" i="88"/>
  <c r="G17" i="88"/>
  <c r="G16" i="88"/>
  <c r="G15" i="88"/>
  <c r="G14" i="88"/>
  <c r="G13" i="88"/>
  <c r="G12" i="88"/>
  <c r="G11" i="88"/>
  <c r="G10" i="88"/>
  <c r="G9" i="88"/>
  <c r="G8" i="88"/>
  <c r="G7" i="88"/>
  <c r="G6" i="88"/>
  <c r="G5" i="88"/>
  <c r="F4" i="37" l="1"/>
  <c r="H5" i="9" l="1"/>
  <c r="H4" i="9"/>
  <c r="H6" i="9" s="1"/>
  <c r="H8" i="9"/>
  <c r="H7" i="9"/>
  <c r="N4" i="102"/>
  <c r="N9" i="102" s="1"/>
  <c r="P7" i="102"/>
  <c r="N7" i="102"/>
  <c r="N6" i="102"/>
  <c r="N5" i="102"/>
  <c r="N8" i="102" l="1"/>
  <c r="D7" i="6" l="1"/>
  <c r="D6" i="6"/>
  <c r="D5" i="6"/>
  <c r="D4" i="6"/>
  <c r="AX45" i="42"/>
  <c r="AW45" i="42"/>
  <c r="AV45" i="42"/>
  <c r="AR23" i="42"/>
  <c r="AR22" i="42"/>
  <c r="AR21" i="42"/>
  <c r="AR20" i="42"/>
  <c r="AR19" i="42"/>
  <c r="AR18" i="42"/>
  <c r="AS12" i="42"/>
  <c r="AR13" i="42"/>
  <c r="AE13" i="42"/>
  <c r="AE5" i="42"/>
  <c r="AE4" i="42"/>
  <c r="AE3" i="42"/>
  <c r="AD15" i="42"/>
  <c r="AD14" i="42"/>
  <c r="AD13" i="42"/>
  <c r="AD12" i="42"/>
  <c r="AD11" i="42"/>
  <c r="AD10" i="42"/>
  <c r="AD9" i="42"/>
  <c r="AD8" i="42"/>
  <c r="AD7" i="42"/>
  <c r="AD6" i="42"/>
  <c r="AD5" i="42"/>
  <c r="AD4" i="42"/>
  <c r="AD3" i="42"/>
  <c r="R6" i="34" l="1"/>
  <c r="AC4" i="34"/>
  <c r="Y4" i="34"/>
  <c r="X6" i="34"/>
  <c r="X5" i="34"/>
  <c r="X4" i="34"/>
  <c r="P10" i="34"/>
  <c r="P9" i="34"/>
  <c r="P8" i="34"/>
  <c r="P7" i="34"/>
  <c r="P6" i="34"/>
  <c r="H68" i="34"/>
  <c r="H69" i="34"/>
  <c r="H70" i="34"/>
  <c r="H71" i="34"/>
  <c r="H72" i="34"/>
  <c r="H73" i="34"/>
  <c r="H74" i="34"/>
  <c r="H75" i="34"/>
  <c r="H76" i="34"/>
  <c r="H77" i="34"/>
  <c r="H78" i="34"/>
  <c r="H79" i="34"/>
  <c r="H80" i="34"/>
  <c r="H81" i="34"/>
  <c r="H82" i="34"/>
  <c r="H83" i="34"/>
  <c r="H84" i="34"/>
  <c r="H85" i="34"/>
  <c r="H86" i="34"/>
  <c r="H87" i="34"/>
  <c r="H88" i="34"/>
  <c r="H89" i="34"/>
  <c r="H90" i="34"/>
  <c r="H91" i="34"/>
  <c r="H92" i="34"/>
  <c r="H93" i="34"/>
  <c r="H94" i="34"/>
  <c r="H95" i="34"/>
  <c r="H96" i="34"/>
  <c r="H67" i="34"/>
  <c r="H37" i="34"/>
  <c r="H38" i="34"/>
  <c r="H39" i="34"/>
  <c r="H40" i="34"/>
  <c r="H41" i="34"/>
  <c r="H42" i="34"/>
  <c r="H43" i="34"/>
  <c r="H44" i="34"/>
  <c r="H45" i="34"/>
  <c r="H46" i="34"/>
  <c r="H47" i="34"/>
  <c r="H48" i="34"/>
  <c r="H49" i="34"/>
  <c r="H50" i="34"/>
  <c r="H51" i="34"/>
  <c r="H52" i="34"/>
  <c r="H53" i="34"/>
  <c r="H54" i="34"/>
  <c r="H55" i="34"/>
  <c r="H56" i="34"/>
  <c r="H57" i="34"/>
  <c r="H58" i="34"/>
  <c r="H59" i="34"/>
  <c r="H60" i="34"/>
  <c r="H61" i="34"/>
  <c r="H62" i="34"/>
  <c r="H63" i="34"/>
  <c r="H64" i="34"/>
  <c r="H65" i="34"/>
  <c r="H66" i="34"/>
  <c r="H36" i="34"/>
  <c r="Q9" i="34" l="1"/>
  <c r="F5" i="37"/>
  <c r="F14" i="37"/>
  <c r="F7" i="37"/>
  <c r="F24" i="37"/>
  <c r="F16" i="37"/>
  <c r="F15" i="37"/>
  <c r="F22" i="37"/>
  <c r="F23" i="37"/>
  <c r="F20" i="37"/>
  <c r="F21" i="37"/>
  <c r="F17" i="37"/>
  <c r="F18" i="37"/>
  <c r="F19" i="37"/>
  <c r="F13" i="37"/>
  <c r="F12" i="37"/>
  <c r="F10" i="37"/>
  <c r="F9" i="37"/>
  <c r="F8" i="37"/>
  <c r="F6" i="37"/>
  <c r="F11" i="37"/>
  <c r="F37" i="36" l="1"/>
  <c r="F43" i="36"/>
  <c r="I28" i="36"/>
  <c r="J28" i="36"/>
  <c r="K28" i="36"/>
  <c r="L28" i="36"/>
  <c r="M28" i="36"/>
  <c r="N28" i="36"/>
  <c r="C64" i="36"/>
  <c r="N11" i="36"/>
  <c r="N12" i="36"/>
  <c r="N14" i="36"/>
  <c r="M11" i="36"/>
  <c r="M12" i="36"/>
  <c r="M14" i="36"/>
  <c r="L11" i="36"/>
  <c r="L12" i="36"/>
  <c r="L14" i="36"/>
  <c r="K11" i="36"/>
  <c r="K12" i="36"/>
  <c r="J11" i="36"/>
  <c r="J12" i="36"/>
  <c r="J14" i="36"/>
  <c r="I11" i="36"/>
  <c r="I12" i="36"/>
  <c r="I14" i="36"/>
  <c r="N10" i="36"/>
  <c r="M10" i="36"/>
  <c r="L10" i="36"/>
  <c r="K10" i="36"/>
  <c r="J10" i="36"/>
  <c r="I10" i="36"/>
  <c r="J4" i="36"/>
  <c r="F16" i="10"/>
  <c r="F15" i="10"/>
  <c r="E15" i="10"/>
  <c r="E16" i="10"/>
  <c r="D16" i="10"/>
  <c r="D15" i="10"/>
  <c r="P28" i="36" l="1"/>
  <c r="O28" i="36"/>
  <c r="O10" i="36"/>
  <c r="P10" i="36"/>
  <c r="I8" i="9"/>
  <c r="I7" i="9"/>
  <c r="I6" i="9"/>
  <c r="I5" i="9"/>
  <c r="I4" i="9"/>
  <c r="J4" i="9"/>
  <c r="O6" i="102"/>
  <c r="Q6" i="102"/>
  <c r="P6" i="102"/>
  <c r="O7" i="102"/>
  <c r="D8" i="6" l="1"/>
  <c r="C8" i="6"/>
  <c r="G1" i="7"/>
  <c r="E1" i="7"/>
  <c r="F1" i="7"/>
  <c r="D1" i="7"/>
  <c r="L4" i="5" l="1"/>
  <c r="K4" i="5"/>
  <c r="J4" i="5"/>
  <c r="I5" i="5"/>
  <c r="I4" i="5"/>
  <c r="AW44" i="42"/>
  <c r="AV44" i="42"/>
  <c r="AS3" i="42"/>
  <c r="AE15" i="42"/>
  <c r="AE14" i="42"/>
  <c r="AE12" i="42"/>
  <c r="AE11" i="42"/>
  <c r="AE10" i="42"/>
  <c r="AE9" i="42"/>
  <c r="AE8" i="42"/>
  <c r="AE7" i="42"/>
  <c r="AE6" i="42"/>
  <c r="O15" i="42"/>
  <c r="O4" i="42"/>
  <c r="O5" i="42"/>
  <c r="O6" i="42"/>
  <c r="O7" i="42"/>
  <c r="O8" i="42"/>
  <c r="O9" i="42"/>
  <c r="O10" i="42"/>
  <c r="O11" i="42"/>
  <c r="O12" i="42"/>
  <c r="O13" i="42"/>
  <c r="O14" i="42"/>
  <c r="O3" i="42"/>
  <c r="I15" i="42"/>
  <c r="J15" i="42"/>
  <c r="K15" i="42"/>
  <c r="Q7" i="34"/>
  <c r="S8" i="34"/>
  <c r="T7" i="34"/>
  <c r="Q6" i="34"/>
  <c r="S7" i="34" l="1"/>
  <c r="I19" i="36" l="1"/>
  <c r="I9" i="36"/>
  <c r="J9" i="36"/>
  <c r="D64" i="36"/>
  <c r="E64" i="36"/>
  <c r="F62" i="36"/>
  <c r="F63" i="36"/>
  <c r="F56" i="36"/>
  <c r="F64" i="36" l="1"/>
  <c r="D86" i="71" l="1"/>
  <c r="C86" i="71"/>
  <c r="D85" i="71"/>
  <c r="C85" i="71"/>
  <c r="D84" i="71"/>
  <c r="C84" i="71"/>
  <c r="D83" i="71"/>
  <c r="C83" i="71"/>
  <c r="D82" i="71"/>
  <c r="C82" i="71"/>
  <c r="D81" i="71"/>
  <c r="C81" i="71"/>
  <c r="D80" i="71"/>
  <c r="C80" i="71"/>
  <c r="D79" i="71"/>
  <c r="C79" i="71"/>
  <c r="C28" i="71"/>
  <c r="D28" i="71"/>
  <c r="C29" i="71"/>
  <c r="D29" i="71"/>
  <c r="C30" i="71"/>
  <c r="D30" i="71"/>
  <c r="C31" i="71"/>
  <c r="D31" i="71"/>
  <c r="C32" i="71"/>
  <c r="D32" i="71"/>
  <c r="C33" i="71"/>
  <c r="D33" i="71"/>
  <c r="C34" i="71"/>
  <c r="D34" i="71"/>
  <c r="C35" i="71"/>
  <c r="D35" i="71"/>
  <c r="C36" i="71"/>
  <c r="D36" i="71"/>
  <c r="C37" i="71"/>
  <c r="D37" i="71"/>
  <c r="C38" i="71"/>
  <c r="D38" i="71"/>
  <c r="C39" i="71"/>
  <c r="D39" i="71"/>
  <c r="C40" i="71"/>
  <c r="D40" i="71"/>
  <c r="C41" i="71"/>
  <c r="D41" i="71"/>
  <c r="C42" i="71"/>
  <c r="D42" i="71"/>
  <c r="C43" i="71"/>
  <c r="D43" i="71"/>
  <c r="C44" i="71"/>
  <c r="D44" i="71"/>
  <c r="C45" i="71"/>
  <c r="D45" i="71"/>
  <c r="C46" i="71"/>
  <c r="D46" i="71"/>
  <c r="C47" i="71"/>
  <c r="D47" i="71"/>
  <c r="C48" i="71"/>
  <c r="D48" i="71"/>
  <c r="C49" i="71"/>
  <c r="D49" i="71"/>
  <c r="C50" i="71"/>
  <c r="D50" i="71"/>
  <c r="C51" i="71"/>
  <c r="D51" i="71"/>
  <c r="C52" i="71"/>
  <c r="D52" i="71"/>
  <c r="C53" i="71"/>
  <c r="D53" i="71"/>
  <c r="C54" i="71"/>
  <c r="D54" i="71"/>
  <c r="C55" i="71"/>
  <c r="D55" i="71"/>
  <c r="C56" i="71"/>
  <c r="D56" i="71"/>
  <c r="C57" i="71"/>
  <c r="D57" i="71"/>
  <c r="C58" i="71"/>
  <c r="D58" i="71"/>
  <c r="C59" i="71"/>
  <c r="D59" i="71"/>
  <c r="C60" i="71"/>
  <c r="D60" i="71"/>
  <c r="C61" i="71"/>
  <c r="D61" i="71"/>
  <c r="C62" i="71"/>
  <c r="D62" i="71"/>
  <c r="C63" i="71"/>
  <c r="D63" i="71"/>
  <c r="C64" i="71"/>
  <c r="D64" i="71"/>
  <c r="C65" i="71"/>
  <c r="D65" i="71"/>
  <c r="C66" i="71"/>
  <c r="D66" i="71"/>
  <c r="C67" i="71"/>
  <c r="D67" i="71"/>
  <c r="C68" i="71"/>
  <c r="D68" i="71"/>
  <c r="C69" i="71"/>
  <c r="D69" i="71"/>
  <c r="C70" i="71"/>
  <c r="D70" i="71"/>
  <c r="C87" i="71"/>
  <c r="D87" i="71"/>
  <c r="C88" i="71"/>
  <c r="D88" i="71"/>
  <c r="C89" i="71"/>
  <c r="D89" i="71"/>
  <c r="C90" i="71"/>
  <c r="D90" i="71"/>
  <c r="C91" i="71"/>
  <c r="D91" i="71"/>
  <c r="C92" i="71"/>
  <c r="D92" i="71"/>
  <c r="C93" i="71"/>
  <c r="D93" i="71"/>
  <c r="C94" i="71"/>
  <c r="D94" i="71"/>
  <c r="C95" i="71"/>
  <c r="D95" i="71"/>
  <c r="C96" i="71"/>
  <c r="D96" i="71"/>
  <c r="C97" i="71"/>
  <c r="D97" i="71"/>
  <c r="C98" i="71"/>
  <c r="D98" i="71"/>
  <c r="C99" i="71"/>
  <c r="D99" i="71"/>
  <c r="C100" i="71"/>
  <c r="D100" i="71"/>
  <c r="C101" i="71"/>
  <c r="D101" i="71"/>
  <c r="C102" i="71"/>
  <c r="D102" i="71"/>
  <c r="C103" i="71"/>
  <c r="D103" i="71"/>
  <c r="C104" i="71"/>
  <c r="D104" i="71"/>
  <c r="C105" i="71"/>
  <c r="D105" i="71"/>
  <c r="C106" i="71"/>
  <c r="D106" i="71"/>
  <c r="C107" i="71"/>
  <c r="D107" i="71"/>
  <c r="C108" i="71"/>
  <c r="D108" i="71"/>
  <c r="C109" i="71"/>
  <c r="D109" i="71"/>
  <c r="C110" i="71"/>
  <c r="D110" i="71"/>
  <c r="C111" i="71"/>
  <c r="D111" i="71"/>
  <c r="C112" i="71"/>
  <c r="D112" i="71"/>
  <c r="C113" i="71"/>
  <c r="D113" i="71"/>
  <c r="C114" i="71"/>
  <c r="D114" i="71"/>
  <c r="C115" i="71"/>
  <c r="D115" i="71"/>
  <c r="C116" i="71"/>
  <c r="D116" i="71"/>
  <c r="C117" i="71"/>
  <c r="D117" i="71"/>
  <c r="C118" i="71"/>
  <c r="D118" i="71"/>
  <c r="C119" i="71"/>
  <c r="D119" i="71"/>
  <c r="M5" i="71" l="1"/>
  <c r="P6" i="71"/>
  <c r="O7" i="71"/>
  <c r="N8" i="71"/>
  <c r="M9" i="71"/>
  <c r="Q9" i="71"/>
  <c r="P10" i="71"/>
  <c r="P5" i="71"/>
  <c r="P8" i="71"/>
  <c r="N5" i="71"/>
  <c r="M6" i="71"/>
  <c r="Q6" i="71"/>
  <c r="P7" i="71"/>
  <c r="O8" i="71"/>
  <c r="N9" i="71"/>
  <c r="M10" i="71"/>
  <c r="Q10" i="71"/>
  <c r="Q5" i="71"/>
  <c r="N6" i="71"/>
  <c r="O9" i="71"/>
  <c r="O6" i="71"/>
  <c r="N7" i="71"/>
  <c r="M8" i="71"/>
  <c r="Q8" i="71"/>
  <c r="O10" i="71"/>
  <c r="Q7" i="71"/>
  <c r="Q11" i="71" s="1"/>
  <c r="N10" i="71"/>
  <c r="M11" i="71"/>
  <c r="O11" i="71"/>
  <c r="F4" i="5" l="1"/>
  <c r="F7" i="5"/>
  <c r="F15" i="42" l="1"/>
  <c r="AS10" i="42" s="1"/>
  <c r="G15" i="42"/>
  <c r="H15" i="42"/>
  <c r="D15" i="42"/>
  <c r="Y5" i="34"/>
  <c r="AS4" i="42" l="1"/>
  <c r="AS8" i="42"/>
  <c r="R9" i="34"/>
  <c r="Q8" i="34"/>
  <c r="T8" i="34" l="1"/>
  <c r="C9" i="87" l="1"/>
  <c r="D9" i="87"/>
  <c r="E9" i="87"/>
  <c r="B9" i="87"/>
  <c r="F9" i="87" l="1"/>
  <c r="U7" i="34"/>
  <c r="AD6" i="34"/>
  <c r="AC5" i="34"/>
  <c r="AD5" i="34"/>
  <c r="AC6" i="34"/>
  <c r="AD4" i="34"/>
  <c r="Q10" i="34" l="1"/>
  <c r="AE5" i="34"/>
  <c r="AE6" i="34"/>
  <c r="AE4" i="34"/>
  <c r="K4" i="36" l="1"/>
  <c r="F52" i="36" l="1"/>
  <c r="F42" i="36"/>
  <c r="K9" i="36"/>
  <c r="L9" i="36"/>
  <c r="M9" i="36"/>
  <c r="N9" i="36"/>
  <c r="J19" i="36"/>
  <c r="K19" i="36"/>
  <c r="L19" i="36"/>
  <c r="M19" i="36"/>
  <c r="N19" i="36"/>
  <c r="F38" i="36"/>
  <c r="F39" i="36"/>
  <c r="F40" i="36"/>
  <c r="F41" i="36"/>
  <c r="F44" i="36"/>
  <c r="F45" i="36"/>
  <c r="F46" i="36"/>
  <c r="F47" i="36"/>
  <c r="F48" i="36"/>
  <c r="F49" i="36"/>
  <c r="F50" i="36"/>
  <c r="F51" i="36"/>
  <c r="F53" i="36"/>
  <c r="F54" i="36"/>
  <c r="F55" i="36"/>
  <c r="F57" i="36"/>
  <c r="F58" i="36"/>
  <c r="F59" i="36"/>
  <c r="F60" i="36"/>
  <c r="O9" i="36" l="1"/>
  <c r="P9" i="36"/>
  <c r="O19" i="36"/>
  <c r="P19" i="36"/>
  <c r="I61" i="10" l="1"/>
  <c r="I62" i="10"/>
  <c r="I63" i="10"/>
  <c r="I64" i="10"/>
  <c r="I65" i="10"/>
  <c r="I66" i="10"/>
  <c r="I67" i="10"/>
  <c r="I68" i="10"/>
  <c r="I69" i="10"/>
  <c r="I70" i="10"/>
  <c r="I71" i="10"/>
  <c r="I72" i="10"/>
  <c r="I73" i="10"/>
  <c r="I74" i="10"/>
  <c r="I75" i="10"/>
  <c r="I76" i="10"/>
  <c r="I77" i="10"/>
  <c r="I78" i="10"/>
  <c r="I79" i="10"/>
  <c r="I80" i="10"/>
  <c r="I81" i="10"/>
  <c r="I82" i="10"/>
  <c r="I83" i="10"/>
  <c r="I60" i="10"/>
  <c r="D84" i="10"/>
  <c r="D51" i="10" s="1"/>
  <c r="E84" i="10"/>
  <c r="F84" i="10"/>
  <c r="G84" i="10"/>
  <c r="H84" i="10"/>
  <c r="C84" i="10"/>
  <c r="I84" i="10" l="1"/>
  <c r="Q7" i="102" l="1"/>
  <c r="K6" i="5" l="1"/>
  <c r="AV42" i="42" l="1"/>
  <c r="E15" i="42"/>
  <c r="C15" i="42"/>
  <c r="AV43" i="42" l="1"/>
  <c r="AR3" i="42" l="1"/>
  <c r="AR4" i="42"/>
  <c r="AR15" i="42"/>
  <c r="AR24" i="42" s="1"/>
  <c r="AR12" i="42"/>
  <c r="AW43" i="42"/>
  <c r="AR6" i="42"/>
  <c r="AR10" i="42"/>
  <c r="AR11" i="42"/>
  <c r="AR14" i="42"/>
  <c r="AS15" i="42"/>
  <c r="AR9" i="42"/>
  <c r="AR8" i="42"/>
  <c r="AR7" i="42"/>
  <c r="AR5" i="42"/>
  <c r="I18" i="36" l="1"/>
  <c r="K18" i="36"/>
  <c r="M18" i="36"/>
  <c r="I22" i="36"/>
  <c r="K22" i="36"/>
  <c r="M22" i="36"/>
  <c r="I23" i="36"/>
  <c r="K23" i="36"/>
  <c r="M23" i="36"/>
  <c r="I24" i="36"/>
  <c r="K24" i="36"/>
  <c r="M24" i="36"/>
  <c r="I25" i="36"/>
  <c r="K25" i="36"/>
  <c r="M25" i="36"/>
  <c r="I26" i="36"/>
  <c r="K26" i="36"/>
  <c r="M26" i="36"/>
  <c r="I27" i="36"/>
  <c r="K27" i="36"/>
  <c r="M27" i="36"/>
  <c r="I29" i="36"/>
  <c r="K29" i="36"/>
  <c r="M29" i="36"/>
  <c r="I30" i="36"/>
  <c r="K30" i="36"/>
  <c r="M30" i="36"/>
  <c r="K14" i="36"/>
  <c r="I16" i="36"/>
  <c r="K16" i="36"/>
  <c r="M16" i="36"/>
  <c r="I7" i="36"/>
  <c r="K7" i="36"/>
  <c r="M7" i="36"/>
  <c r="M4" i="36"/>
  <c r="O4" i="36" s="1"/>
  <c r="G56" i="10"/>
  <c r="E56" i="10"/>
  <c r="C56" i="10"/>
  <c r="AR25" i="42" l="1"/>
  <c r="F37" i="10"/>
  <c r="E14" i="10"/>
  <c r="D13" i="10"/>
  <c r="D4" i="10"/>
  <c r="D14" i="10"/>
  <c r="F13" i="10"/>
  <c r="F14" i="10"/>
  <c r="E13" i="10"/>
  <c r="F11" i="10"/>
  <c r="E10" i="10"/>
  <c r="D9" i="10"/>
  <c r="F7" i="10"/>
  <c r="E6" i="10"/>
  <c r="D5" i="10"/>
  <c r="F3" i="10"/>
  <c r="E50" i="10"/>
  <c r="D49" i="10"/>
  <c r="F47" i="10"/>
  <c r="E46" i="10"/>
  <c r="D45" i="10"/>
  <c r="F43" i="10"/>
  <c r="E42" i="10"/>
  <c r="D41" i="10"/>
  <c r="F39" i="10"/>
  <c r="E36" i="10"/>
  <c r="D35" i="10"/>
  <c r="F33" i="10"/>
  <c r="E32" i="10"/>
  <c r="D31" i="10"/>
  <c r="F29" i="10"/>
  <c r="E28" i="10"/>
  <c r="D27" i="10"/>
  <c r="E25" i="10"/>
  <c r="D24" i="10"/>
  <c r="F22" i="10"/>
  <c r="E21" i="10"/>
  <c r="D20" i="10"/>
  <c r="F18" i="10"/>
  <c r="E17" i="10"/>
  <c r="F38" i="10"/>
  <c r="D38" i="10"/>
  <c r="D12" i="10"/>
  <c r="F10" i="10"/>
  <c r="E9" i="10"/>
  <c r="D8" i="10"/>
  <c r="F6" i="10"/>
  <c r="E5" i="10"/>
  <c r="F50" i="10"/>
  <c r="E49" i="10"/>
  <c r="D48" i="10"/>
  <c r="F46" i="10"/>
  <c r="E45" i="10"/>
  <c r="D44" i="10"/>
  <c r="F42" i="10"/>
  <c r="E41" i="10"/>
  <c r="D40" i="10"/>
  <c r="F36" i="10"/>
  <c r="E35" i="10"/>
  <c r="D34" i="10"/>
  <c r="F32" i="10"/>
  <c r="E31" i="10"/>
  <c r="D30" i="10"/>
  <c r="F28" i="10"/>
  <c r="E27" i="10"/>
  <c r="F25" i="10"/>
  <c r="E24" i="10"/>
  <c r="D23" i="10"/>
  <c r="F21" i="10"/>
  <c r="E20" i="10"/>
  <c r="D19" i="10"/>
  <c r="F17" i="10"/>
  <c r="D26" i="10"/>
  <c r="D37" i="10"/>
  <c r="E12" i="10"/>
  <c r="D11" i="10"/>
  <c r="F9" i="10"/>
  <c r="E8" i="10"/>
  <c r="D7" i="10"/>
  <c r="F5" i="10"/>
  <c r="E4" i="10"/>
  <c r="D3" i="10"/>
  <c r="F49" i="10"/>
  <c r="E48" i="10"/>
  <c r="D47" i="10"/>
  <c r="F45" i="10"/>
  <c r="E44" i="10"/>
  <c r="D43" i="10"/>
  <c r="F41" i="10"/>
  <c r="E40" i="10"/>
  <c r="D39" i="10"/>
  <c r="F35" i="10"/>
  <c r="E34" i="10"/>
  <c r="D33" i="10"/>
  <c r="F31" i="10"/>
  <c r="E30" i="10"/>
  <c r="D29" i="10"/>
  <c r="F27" i="10"/>
  <c r="E26" i="10"/>
  <c r="F24" i="10"/>
  <c r="E23" i="10"/>
  <c r="D22" i="10"/>
  <c r="F20" i="10"/>
  <c r="E19" i="10"/>
  <c r="D18" i="10"/>
  <c r="E37" i="10"/>
  <c r="F12" i="10"/>
  <c r="E11" i="10"/>
  <c r="D10" i="10"/>
  <c r="F8" i="10"/>
  <c r="E7" i="10"/>
  <c r="D6" i="10"/>
  <c r="F4" i="10"/>
  <c r="E3" i="10"/>
  <c r="D50" i="10"/>
  <c r="G50" i="10" s="1"/>
  <c r="F48" i="10"/>
  <c r="E47" i="10"/>
  <c r="D46" i="10"/>
  <c r="F44" i="10"/>
  <c r="E43" i="10"/>
  <c r="D42" i="10"/>
  <c r="F40" i="10"/>
  <c r="E39" i="10"/>
  <c r="D36" i="10"/>
  <c r="F34" i="10"/>
  <c r="E33" i="10"/>
  <c r="D32" i="10"/>
  <c r="G32" i="10" s="1"/>
  <c r="F30" i="10"/>
  <c r="E29" i="10"/>
  <c r="D28" i="10"/>
  <c r="F26" i="10"/>
  <c r="D25" i="10"/>
  <c r="F23" i="10"/>
  <c r="E22" i="10"/>
  <c r="D21" i="10"/>
  <c r="F19" i="10"/>
  <c r="E18" i="10"/>
  <c r="D17" i="10"/>
  <c r="E38" i="10"/>
  <c r="L23" i="36" s="1"/>
  <c r="O23" i="36"/>
  <c r="N23" i="36"/>
  <c r="AV41" i="42"/>
  <c r="AW42" i="42" s="1"/>
  <c r="AS24" i="42"/>
  <c r="O18" i="42"/>
  <c r="G25" i="10" l="1"/>
  <c r="G36" i="10"/>
  <c r="G13" i="10"/>
  <c r="G17" i="10"/>
  <c r="G28" i="10"/>
  <c r="G46" i="10"/>
  <c r="G15" i="10"/>
  <c r="G10" i="10"/>
  <c r="G14" i="10"/>
  <c r="G27" i="10"/>
  <c r="G42" i="10"/>
  <c r="G4" i="10"/>
  <c r="G6" i="10"/>
  <c r="G43" i="10"/>
  <c r="G11" i="10"/>
  <c r="G26" i="10"/>
  <c r="G40" i="10"/>
  <c r="G8" i="10"/>
  <c r="G24" i="10"/>
  <c r="G35" i="10"/>
  <c r="G5" i="10"/>
  <c r="G18" i="10"/>
  <c r="G29" i="10"/>
  <c r="G47" i="10"/>
  <c r="G37" i="10"/>
  <c r="G44" i="10"/>
  <c r="G12" i="10"/>
  <c r="G41" i="10"/>
  <c r="G9" i="10"/>
  <c r="G22" i="10"/>
  <c r="G33" i="10"/>
  <c r="G3" i="10"/>
  <c r="G19" i="10"/>
  <c r="G30" i="10"/>
  <c r="G48" i="10"/>
  <c r="G45" i="10"/>
  <c r="G16" i="10"/>
  <c r="G39" i="10"/>
  <c r="G7" i="10"/>
  <c r="G23" i="10"/>
  <c r="G34" i="10"/>
  <c r="G20" i="10"/>
  <c r="G31" i="10"/>
  <c r="G49" i="10"/>
  <c r="G21" i="10"/>
  <c r="J23" i="36"/>
  <c r="P23" i="36" s="1"/>
  <c r="G38" i="10"/>
  <c r="G51" i="10" l="1"/>
  <c r="AS6" i="42" l="1"/>
  <c r="N24" i="36" l="1"/>
  <c r="J24" i="36"/>
  <c r="L24" i="36" l="1"/>
  <c r="L22" i="36"/>
  <c r="J22" i="36"/>
  <c r="O24" i="36"/>
  <c r="N22" i="36"/>
  <c r="O22" i="36"/>
  <c r="AV40" i="42"/>
  <c r="AX44" i="42" s="1"/>
  <c r="AV39" i="42"/>
  <c r="AX43" i="42" l="1"/>
  <c r="AW40" i="42"/>
  <c r="AW41" i="42"/>
  <c r="P24" i="36"/>
  <c r="P22" i="36"/>
  <c r="N18" i="36" l="1"/>
  <c r="J18" i="36"/>
  <c r="J7" i="36"/>
  <c r="L7" i="36"/>
  <c r="O12" i="36"/>
  <c r="O14" i="36"/>
  <c r="O16" i="36"/>
  <c r="O18" i="36"/>
  <c r="O7" i="36"/>
  <c r="N7" i="36"/>
  <c r="L18" i="36"/>
  <c r="P7" i="36" l="1"/>
  <c r="P18" i="36"/>
  <c r="I7" i="5" l="1"/>
  <c r="I8" i="5"/>
  <c r="O30" i="42"/>
  <c r="O19" i="42"/>
  <c r="AC7" i="42" s="1"/>
  <c r="AC4" i="42"/>
  <c r="O29" i="42"/>
  <c r="AC13" i="42" s="1"/>
  <c r="O28" i="42"/>
  <c r="AC10" i="42" s="1"/>
  <c r="O27" i="42"/>
  <c r="AC11" i="42" s="1"/>
  <c r="O26" i="42"/>
  <c r="AC5" i="42" s="1"/>
  <c r="O25" i="42"/>
  <c r="AC8" i="42" s="1"/>
  <c r="O24" i="42"/>
  <c r="AC3" i="42" s="1"/>
  <c r="O23" i="42"/>
  <c r="AC14" i="42" s="1"/>
  <c r="O22" i="42"/>
  <c r="AC6" i="42" s="1"/>
  <c r="O21" i="42"/>
  <c r="AC9" i="42" s="1"/>
  <c r="O20" i="42"/>
  <c r="AC12" i="42" s="1"/>
  <c r="F14" i="5" l="1"/>
  <c r="AC15" i="42"/>
  <c r="AQ15" i="42" s="1"/>
  <c r="AQ24" i="42" s="1"/>
  <c r="F9" i="5"/>
  <c r="K11" i="5"/>
  <c r="I13" i="5"/>
  <c r="J11" i="5"/>
  <c r="C108" i="82"/>
  <c r="B108" i="82"/>
  <c r="AQ3" i="42" l="1"/>
  <c r="AQ4" i="42"/>
  <c r="AQ14" i="42"/>
  <c r="AQ11" i="42"/>
  <c r="AQ5" i="42"/>
  <c r="AQ22" i="42" s="1"/>
  <c r="AQ12" i="42"/>
  <c r="AQ23" i="42" s="1"/>
  <c r="AQ13" i="42"/>
  <c r="AQ6" i="42"/>
  <c r="AQ8" i="42"/>
  <c r="AQ19" i="42" s="1"/>
  <c r="AQ7" i="42"/>
  <c r="AQ9" i="42"/>
  <c r="AQ10" i="42"/>
  <c r="AQ18" i="42" l="1"/>
  <c r="AQ21" i="42"/>
  <c r="AQ20" i="42"/>
  <c r="AQ25" i="42" l="1"/>
  <c r="J16" i="36" l="1"/>
  <c r="L16" i="36"/>
  <c r="N16" i="36"/>
  <c r="AV38" i="42"/>
  <c r="AV37" i="42"/>
  <c r="AX41" i="42" s="1"/>
  <c r="AX42" i="42" l="1"/>
  <c r="AW39" i="42"/>
  <c r="AW38" i="42"/>
  <c r="P16" i="36"/>
  <c r="C106" i="82" l="1"/>
  <c r="B106" i="82"/>
  <c r="C25" i="82"/>
  <c r="B25" i="82"/>
  <c r="C24" i="82"/>
  <c r="B24" i="82"/>
  <c r="C23" i="82"/>
  <c r="B23" i="82"/>
  <c r="C22" i="82"/>
  <c r="B22" i="82"/>
  <c r="C21" i="82" l="1"/>
  <c r="B21" i="82"/>
  <c r="B33" i="82" s="1"/>
  <c r="C20" i="82"/>
  <c r="B20" i="82"/>
  <c r="C19" i="82"/>
  <c r="B19" i="82"/>
  <c r="C18" i="82"/>
  <c r="B18" i="82"/>
  <c r="C17" i="82"/>
  <c r="B17" i="82"/>
  <c r="C16" i="82"/>
  <c r="B16" i="82"/>
  <c r="C15" i="82"/>
  <c r="B15" i="82"/>
  <c r="C14" i="82"/>
  <c r="B14" i="82"/>
  <c r="Q8" i="82"/>
  <c r="O8" i="82"/>
  <c r="N8" i="82"/>
  <c r="M8" i="82"/>
  <c r="N5" i="82"/>
  <c r="O18" i="82"/>
  <c r="U19" i="82"/>
  <c r="U15" i="82"/>
  <c r="M10" i="82"/>
  <c r="M9" i="82"/>
  <c r="L20" i="82"/>
  <c r="L17" i="82"/>
  <c r="L10" i="82"/>
  <c r="O9" i="82"/>
  <c r="L11" i="82"/>
  <c r="C32" i="82" l="1"/>
  <c r="B32" i="82"/>
  <c r="C31" i="82" s="1"/>
  <c r="B31" i="82" s="1"/>
  <c r="C30" i="82" s="1"/>
  <c r="B30" i="82" s="1"/>
  <c r="C29" i="82" s="1"/>
  <c r="B29" i="82" s="1"/>
  <c r="C28" i="82" s="1"/>
  <c r="B28" i="82" s="1"/>
  <c r="C27" i="82" s="1"/>
  <c r="B27" i="82" s="1"/>
  <c r="C26" i="82" s="1"/>
  <c r="B26" i="82" s="1"/>
  <c r="V15" i="82"/>
  <c r="P13" i="82"/>
  <c r="N11" i="82"/>
  <c r="U16" i="82"/>
  <c r="T11" i="82"/>
  <c r="P11" i="82"/>
  <c r="O16" i="82"/>
  <c r="P20" i="82"/>
  <c r="O13" i="82"/>
  <c r="Q13" i="82"/>
  <c r="O17" i="82"/>
  <c r="Q20" i="82"/>
  <c r="M11" i="82"/>
  <c r="Q12" i="82"/>
  <c r="R18" i="82"/>
  <c r="N9" i="82"/>
  <c r="V20" i="82"/>
  <c r="Q19" i="82"/>
  <c r="R13" i="82"/>
  <c r="P9" i="82"/>
  <c r="V19" i="82"/>
  <c r="T15" i="82"/>
  <c r="T10" i="82"/>
  <c r="T12" i="82"/>
  <c r="S11" i="82"/>
  <c r="S19" i="82"/>
  <c r="N17" i="82"/>
  <c r="T14" i="82"/>
  <c r="Q15" i="82"/>
  <c r="V14" i="82"/>
  <c r="O11" i="82"/>
  <c r="M13" i="82"/>
  <c r="U10" i="82"/>
  <c r="U12" i="82"/>
  <c r="U14" i="82"/>
  <c r="O14" i="82"/>
  <c r="Q18" i="82"/>
  <c r="S15" i="82"/>
  <c r="M14" i="82"/>
  <c r="Q11" i="82"/>
  <c r="S18" i="82"/>
  <c r="U13" i="82"/>
  <c r="P10" i="82"/>
  <c r="Q10" i="82"/>
  <c r="R17" i="82"/>
  <c r="T16" i="82"/>
  <c r="T20" i="82"/>
  <c r="T9" i="82"/>
  <c r="V17" i="82"/>
  <c r="N13" i="82"/>
  <c r="S10" i="82"/>
  <c r="M12" i="82"/>
  <c r="R20" i="82"/>
  <c r="O10" i="82"/>
  <c r="O12" i="82"/>
  <c r="V11" i="82"/>
  <c r="P18" i="82"/>
  <c r="Q9" i="82"/>
  <c r="S9" i="82"/>
  <c r="M18" i="82"/>
  <c r="M16" i="82"/>
  <c r="M17" i="82"/>
  <c r="N20" i="82"/>
  <c r="O20" i="82"/>
  <c r="N12" i="82"/>
  <c r="N15" i="82"/>
  <c r="V12" i="82"/>
  <c r="L18" i="82"/>
  <c r="P16" i="82"/>
  <c r="R9" i="82"/>
  <c r="U18" i="82"/>
  <c r="T19" i="82"/>
  <c r="S20" i="82"/>
  <c r="N14" i="82"/>
  <c r="U9" i="82"/>
  <c r="N16" i="82"/>
  <c r="V16" i="82"/>
  <c r="R12" i="82"/>
  <c r="T18" i="82"/>
  <c r="O19" i="82"/>
  <c r="P14" i="82"/>
  <c r="R16" i="82"/>
  <c r="M15" i="82"/>
  <c r="T17" i="82"/>
  <c r="O15" i="82"/>
  <c r="V13" i="82"/>
  <c r="P12" i="82"/>
  <c r="Q17" i="82"/>
  <c r="N19" i="82"/>
  <c r="U20" i="82"/>
  <c r="S13" i="82"/>
  <c r="S14" i="82"/>
  <c r="T13" i="82"/>
  <c r="R14" i="82"/>
  <c r="O21" i="82" l="1"/>
  <c r="T21" i="82"/>
  <c r="S12" i="82"/>
  <c r="S17" i="82"/>
  <c r="R19" i="82"/>
  <c r="S16" i="82"/>
  <c r="V10" i="82"/>
  <c r="Q14" i="82"/>
  <c r="P19" i="82"/>
  <c r="V18" i="82"/>
  <c r="R15" i="82"/>
  <c r="R11" i="82"/>
  <c r="N18" i="82"/>
  <c r="U11" i="82"/>
  <c r="P15" i="82"/>
  <c r="P17" i="82"/>
  <c r="U17" i="82"/>
  <c r="Q16" i="82"/>
  <c r="V9" i="82"/>
  <c r="L19" i="82"/>
  <c r="N10" i="82"/>
  <c r="R10" i="82"/>
  <c r="P21" i="82" l="1"/>
  <c r="Q21" i="82" s="1"/>
  <c r="S21" i="82"/>
  <c r="R21" i="82"/>
  <c r="N21" i="82"/>
  <c r="U21" i="82"/>
  <c r="V21" i="82" s="1"/>
  <c r="M21" i="82"/>
  <c r="O30" i="36"/>
  <c r="H21" i="36" l="1"/>
  <c r="M21" i="36" l="1"/>
  <c r="K21" i="36"/>
  <c r="I21" i="36"/>
  <c r="O26" i="36"/>
  <c r="O25" i="36"/>
  <c r="H20" i="36"/>
  <c r="H17" i="36"/>
  <c r="H15" i="36"/>
  <c r="J15" i="36" s="1"/>
  <c r="K20" i="36" l="1"/>
  <c r="I20" i="36"/>
  <c r="M20" i="36"/>
  <c r="M17" i="36"/>
  <c r="K17" i="36"/>
  <c r="I17" i="36"/>
  <c r="O21" i="36"/>
  <c r="M15" i="36"/>
  <c r="K15" i="36"/>
  <c r="I15" i="36"/>
  <c r="H13" i="36"/>
  <c r="H8" i="36"/>
  <c r="H6" i="36"/>
  <c r="K6" i="36" s="1"/>
  <c r="H5" i="36"/>
  <c r="K5" i="36" s="1"/>
  <c r="N13" i="36" l="1"/>
  <c r="M13" i="36"/>
  <c r="L13" i="36"/>
  <c r="K13" i="36"/>
  <c r="I13" i="36"/>
  <c r="O20" i="36"/>
  <c r="I5" i="36"/>
  <c r="M5" i="36"/>
  <c r="O15" i="36"/>
  <c r="I6" i="36"/>
  <c r="M6" i="36"/>
  <c r="M8" i="36"/>
  <c r="K8" i="36"/>
  <c r="I8" i="36"/>
  <c r="O17" i="36"/>
  <c r="O13" i="36" l="1"/>
  <c r="O5" i="36"/>
  <c r="O11" i="36"/>
  <c r="K31" i="36"/>
  <c r="M31" i="36"/>
  <c r="I31" i="36"/>
  <c r="O6" i="36"/>
  <c r="O8" i="36"/>
  <c r="F52" i="10"/>
  <c r="E52" i="10"/>
  <c r="D52" i="10"/>
  <c r="F51" i="10"/>
  <c r="E51" i="10"/>
  <c r="N30" i="36"/>
  <c r="L30" i="36" l="1"/>
  <c r="J30" i="36"/>
  <c r="L27" i="36"/>
  <c r="N17" i="36"/>
  <c r="N26" i="36" l="1"/>
  <c r="N21" i="36"/>
  <c r="J26" i="36"/>
  <c r="L15" i="36"/>
  <c r="L20" i="36"/>
  <c r="L25" i="36"/>
  <c r="J20" i="36"/>
  <c r="J25" i="36"/>
  <c r="J27" i="36"/>
  <c r="N29" i="36"/>
  <c r="L17" i="36"/>
  <c r="L21" i="36"/>
  <c r="L26" i="36"/>
  <c r="L29" i="36"/>
  <c r="J17" i="36"/>
  <c r="J21" i="36"/>
  <c r="N15" i="36"/>
  <c r="N20" i="36"/>
  <c r="N25" i="36"/>
  <c r="N27" i="36"/>
  <c r="J29" i="36"/>
  <c r="P21" i="36" l="1"/>
  <c r="P17" i="36"/>
  <c r="P15" i="36"/>
  <c r="J6" i="36"/>
  <c r="L6" i="36" l="1"/>
  <c r="P13" i="36"/>
  <c r="P14" i="36"/>
  <c r="P12" i="36"/>
  <c r="N6" i="36"/>
  <c r="N5" i="36"/>
  <c r="N8" i="36"/>
  <c r="J5" i="36"/>
  <c r="N4" i="36"/>
  <c r="L4" i="36"/>
  <c r="L5" i="36"/>
  <c r="L8" i="36"/>
  <c r="J8" i="36"/>
  <c r="P26" i="36"/>
  <c r="P4" i="36" l="1"/>
  <c r="P11" i="36"/>
  <c r="P6" i="36"/>
  <c r="P8" i="36"/>
  <c r="J15" i="5" l="1"/>
  <c r="K15" i="5"/>
  <c r="F15" i="5"/>
  <c r="I15" i="5"/>
  <c r="K14" i="5"/>
  <c r="J14" i="5"/>
  <c r="K12" i="5"/>
  <c r="I12" i="5"/>
  <c r="I11" i="5"/>
  <c r="L11" i="5" s="1"/>
  <c r="K10" i="5"/>
  <c r="J10" i="5"/>
  <c r="I10" i="5"/>
  <c r="K9" i="5"/>
  <c r="J9" i="5"/>
  <c r="K8" i="5"/>
  <c r="K7" i="5"/>
  <c r="J7" i="5"/>
  <c r="F11" i="5" l="1"/>
  <c r="F13" i="5"/>
  <c r="L15" i="5"/>
  <c r="F12" i="5"/>
  <c r="K13" i="5"/>
  <c r="F8" i="5"/>
  <c r="F10" i="5"/>
  <c r="J8" i="5"/>
  <c r="L8" i="5" s="1"/>
  <c r="L10" i="5"/>
  <c r="J12" i="5"/>
  <c r="L12" i="5" s="1"/>
  <c r="L7" i="5"/>
  <c r="J13" i="5"/>
  <c r="I14" i="5"/>
  <c r="L14" i="5" s="1"/>
  <c r="I9" i="5"/>
  <c r="L9" i="5" s="1"/>
  <c r="J6" i="5"/>
  <c r="I6" i="5"/>
  <c r="K5" i="5"/>
  <c r="J5" i="5"/>
  <c r="O61" i="42"/>
  <c r="O60" i="42"/>
  <c r="O59" i="42"/>
  <c r="O58" i="42"/>
  <c r="L13" i="5" l="1"/>
  <c r="F5" i="5"/>
  <c r="L6" i="5"/>
  <c r="L5" i="5"/>
  <c r="F6" i="5"/>
  <c r="O57" i="42"/>
  <c r="O56" i="42"/>
  <c r="F16" i="5" l="1"/>
  <c r="J16" i="5" s="1"/>
  <c r="O55" i="42"/>
  <c r="O54" i="42"/>
  <c r="I16" i="5" l="1"/>
  <c r="K16" i="5"/>
  <c r="O53" i="42"/>
  <c r="O52" i="42" l="1"/>
  <c r="AV36" i="42"/>
  <c r="O51" i="42"/>
  <c r="AV35" i="42"/>
  <c r="AX39" i="42" s="1"/>
  <c r="O50" i="42"/>
  <c r="AV34" i="42"/>
  <c r="AX38" i="42" s="1"/>
  <c r="O49" i="42"/>
  <c r="AV33" i="42"/>
  <c r="AV32" i="42"/>
  <c r="AV31" i="42"/>
  <c r="AV30" i="42"/>
  <c r="AW37" i="42" l="1"/>
  <c r="AX40" i="42"/>
  <c r="AW32" i="42"/>
  <c r="AW35" i="42"/>
  <c r="AX37" i="42"/>
  <c r="AW31" i="42"/>
  <c r="AX34" i="42"/>
  <c r="AW34" i="42"/>
  <c r="AX36" i="42"/>
  <c r="AX35" i="42"/>
  <c r="AW36" i="42"/>
  <c r="O45" i="42" l="1"/>
  <c r="AV29" i="42"/>
  <c r="AS14" i="42"/>
  <c r="O44" i="42"/>
  <c r="AB13" i="42" s="1"/>
  <c r="AA13" i="42" s="1"/>
  <c r="AN13" i="42"/>
  <c r="AS13" i="42"/>
  <c r="O43" i="42"/>
  <c r="AN12" i="42"/>
  <c r="AN23" i="42" s="1"/>
  <c r="AS23" i="42"/>
  <c r="AA12" i="42"/>
  <c r="O42" i="42"/>
  <c r="AS21" i="42" l="1"/>
  <c r="AX33" i="42"/>
  <c r="AW33" i="42" s="1"/>
  <c r="AW30" i="42"/>
  <c r="AN11" i="42"/>
  <c r="AN21" i="42" s="1"/>
  <c r="AS11" i="42"/>
  <c r="AB11" i="42"/>
  <c r="AA11" i="42" s="1"/>
  <c r="O41" i="42"/>
  <c r="AB5" i="42" s="1"/>
  <c r="AN10" i="42"/>
  <c r="AB10" i="42"/>
  <c r="AA10" i="42" s="1"/>
  <c r="O40" i="42"/>
  <c r="AB8" i="42" s="1"/>
  <c r="AA8" i="42" s="1"/>
  <c r="AN9" i="42"/>
  <c r="AS9" i="42"/>
  <c r="AS20" i="42" s="1"/>
  <c r="AA9" i="42"/>
  <c r="O39" i="42"/>
  <c r="AB3" i="42" s="1"/>
  <c r="AN8" i="42"/>
  <c r="AN19" i="42" s="1"/>
  <c r="AS19" i="42"/>
  <c r="O38" i="42"/>
  <c r="AB14" i="42" s="1"/>
  <c r="AN7" i="42"/>
  <c r="AS7" i="42"/>
  <c r="AA7" i="42"/>
  <c r="O37" i="42"/>
  <c r="AB6" i="42" s="1"/>
  <c r="AA6" i="42" s="1"/>
  <c r="AN6" i="42"/>
  <c r="O36" i="42"/>
  <c r="AB9" i="42" s="1"/>
  <c r="AS5" i="42"/>
  <c r="AS22" i="42" s="1"/>
  <c r="AN5" i="42"/>
  <c r="AA5" i="42"/>
  <c r="O35" i="42"/>
  <c r="AB12" i="42" s="1"/>
  <c r="AN4" i="42"/>
  <c r="AA4" i="42"/>
  <c r="O34" i="42"/>
  <c r="AB7" i="42" s="1"/>
  <c r="AN3" i="42"/>
  <c r="O33" i="42"/>
  <c r="AB4" i="42" s="1"/>
  <c r="Y6" i="34"/>
  <c r="Z4" i="34"/>
  <c r="Z6" i="34" l="1"/>
  <c r="AS18" i="42"/>
  <c r="Z5" i="34"/>
  <c r="AN18" i="42"/>
  <c r="AN20" i="42"/>
  <c r="AA3" i="42"/>
  <c r="AB15" i="42"/>
  <c r="AP3" i="42" s="1"/>
  <c r="AA14" i="42"/>
  <c r="R7" i="34" l="1"/>
  <c r="R8" i="34"/>
  <c r="AP4" i="42"/>
  <c r="AP15" i="42"/>
  <c r="AS25" i="42"/>
  <c r="AA15" i="42"/>
  <c r="AP8" i="42"/>
  <c r="AP19" i="42" s="1"/>
  <c r="AP5" i="42"/>
  <c r="AP22" i="42" s="1"/>
  <c r="AP10" i="42"/>
  <c r="AP14" i="42"/>
  <c r="AP7" i="42"/>
  <c r="AP13" i="42"/>
  <c r="AP11" i="42"/>
  <c r="AP9" i="42"/>
  <c r="AP6" i="42"/>
  <c r="AP12" i="42"/>
  <c r="AP23" i="42" s="1"/>
  <c r="U8" i="34"/>
  <c r="P20" i="36"/>
  <c r="L31" i="36"/>
  <c r="P29" i="36"/>
  <c r="O29" i="36"/>
  <c r="O27" i="36"/>
  <c r="O31" i="36" l="1"/>
  <c r="R10" i="34"/>
  <c r="AP18" i="42"/>
  <c r="AO13" i="42"/>
  <c r="AO10" i="42"/>
  <c r="AO12" i="42"/>
  <c r="AO4" i="42"/>
  <c r="AO8" i="42"/>
  <c r="AO11" i="42"/>
  <c r="AO7" i="42"/>
  <c r="AO9" i="42"/>
  <c r="AO6" i="42"/>
  <c r="AO5" i="42"/>
  <c r="AO22" i="42" s="1"/>
  <c r="AN22" i="42" s="1"/>
  <c r="AO23" i="42"/>
  <c r="AO3" i="42"/>
  <c r="AO19" i="42"/>
  <c r="AO14" i="42"/>
  <c r="E31" i="36"/>
  <c r="AO15" i="42"/>
  <c r="AP24" i="42"/>
  <c r="AP20" i="42"/>
  <c r="AP21" i="42"/>
  <c r="P25" i="36"/>
  <c r="P5" i="36"/>
  <c r="P30" i="36"/>
  <c r="D31" i="36"/>
  <c r="AP25" i="42" l="1"/>
  <c r="AO18" i="42"/>
  <c r="AO20" i="42"/>
  <c r="AO21" i="42"/>
  <c r="AO24" i="42"/>
  <c r="P27" i="36"/>
  <c r="N31" i="36"/>
  <c r="B35" i="82" l="1"/>
  <c r="B47" i="82" s="1"/>
  <c r="B59" i="82" s="1"/>
  <c r="B71" i="82" s="1"/>
  <c r="B83" i="82" s="1"/>
  <c r="B95" i="82" s="1"/>
  <c r="B107" i="82" s="1"/>
  <c r="C35" i="82"/>
  <c r="C47" i="82" s="1"/>
  <c r="C59" i="82" s="1"/>
  <c r="C71" i="82" s="1"/>
  <c r="C83" i="82" s="1"/>
  <c r="C95" i="82" s="1"/>
  <c r="C107" i="82" s="1"/>
  <c r="B44" i="82"/>
  <c r="B56" i="82" s="1"/>
  <c r="B68" i="82" s="1"/>
  <c r="B80" i="82" s="1"/>
  <c r="B92" i="82" s="1"/>
  <c r="B104" i="82" s="1"/>
  <c r="C44" i="82"/>
  <c r="C56" i="82" s="1"/>
  <c r="C68" i="82" s="1"/>
  <c r="C80" i="82" s="1"/>
  <c r="C92" i="82" s="1"/>
  <c r="C104" i="82" s="1"/>
  <c r="C121" i="82" s="1"/>
  <c r="C43" i="82"/>
  <c r="C55" i="82" s="1"/>
  <c r="C67" i="82" s="1"/>
  <c r="C79" i="82" s="1"/>
  <c r="C91" i="82" s="1"/>
  <c r="C103" i="82" s="1"/>
  <c r="B43" i="82"/>
  <c r="B55" i="82" s="1"/>
  <c r="B67" i="82" s="1"/>
  <c r="B79" i="82" s="1"/>
  <c r="B91" i="82" s="1"/>
  <c r="B103" i="82" s="1"/>
  <c r="C42" i="82"/>
  <c r="C54" i="82" s="1"/>
  <c r="C66" i="82" s="1"/>
  <c r="C78" i="82" s="1"/>
  <c r="C90" i="82" s="1"/>
  <c r="C102" i="82" s="1"/>
  <c r="B42" i="82"/>
  <c r="B54" i="82" s="1"/>
  <c r="B66" i="82" s="1"/>
  <c r="B78" i="82" s="1"/>
  <c r="B90" i="82" s="1"/>
  <c r="B102" i="82" s="1"/>
  <c r="C41" i="82"/>
  <c r="C53" i="82" s="1"/>
  <c r="C65" i="82" s="1"/>
  <c r="C77" i="82" s="1"/>
  <c r="C89" i="82" s="1"/>
  <c r="C101" i="82" s="1"/>
  <c r="B41" i="82"/>
  <c r="B53" i="82" s="1"/>
  <c r="B65" i="82" s="1"/>
  <c r="B77" i="82" s="1"/>
  <c r="B89" i="82" s="1"/>
  <c r="B101" i="82" s="1"/>
  <c r="C40" i="82"/>
  <c r="C52" i="82" s="1"/>
  <c r="C64" i="82" s="1"/>
  <c r="C76" i="82" s="1"/>
  <c r="C88" i="82" s="1"/>
  <c r="C100" i="82" s="1"/>
  <c r="B40" i="82"/>
  <c r="B52" i="82" s="1"/>
  <c r="B64" i="82" s="1"/>
  <c r="B76" i="82" s="1"/>
  <c r="B88" i="82" s="1"/>
  <c r="B100" i="82" s="1"/>
  <c r="C38" i="82"/>
  <c r="C50" i="82" s="1"/>
  <c r="C62" i="82" s="1"/>
  <c r="C74" i="82" s="1"/>
  <c r="C86" i="82" s="1"/>
  <c r="C98" i="82" s="1"/>
  <c r="B38" i="82"/>
  <c r="B50" i="82" s="1"/>
  <c r="B62" i="82" s="1"/>
  <c r="B74" i="82" s="1"/>
  <c r="B86" i="82" s="1"/>
  <c r="B98" i="82" s="1"/>
  <c r="C37" i="82"/>
  <c r="C49" i="82" s="1"/>
  <c r="C61" i="82" s="1"/>
  <c r="C73" i="82" s="1"/>
  <c r="C85" i="82" s="1"/>
  <c r="C97" i="82" s="1"/>
  <c r="C109" i="82" s="1"/>
  <c r="B37" i="82"/>
  <c r="B49" i="82" s="1"/>
  <c r="B61" i="82" s="1"/>
  <c r="B73" i="82" s="1"/>
  <c r="B85" i="82" s="1"/>
  <c r="B97" i="82" s="1"/>
  <c r="B109" i="82" s="1"/>
  <c r="B45" i="82"/>
  <c r="B57" i="82" s="1"/>
  <c r="B69" i="82" s="1"/>
  <c r="B81" i="82" s="1"/>
  <c r="B93" i="82" s="1"/>
  <c r="B105" i="82" s="1"/>
  <c r="C33" i="82"/>
  <c r="C45" i="82" s="1"/>
  <c r="C57" i="82" s="1"/>
  <c r="C69" i="82" s="1"/>
  <c r="C81" i="82" s="1"/>
  <c r="C93" i="82" s="1"/>
  <c r="C105" i="82" s="1"/>
  <c r="C39" i="82"/>
  <c r="C51" i="82" s="1"/>
  <c r="C63" i="82" s="1"/>
  <c r="C75" i="82" s="1"/>
  <c r="C87" i="82" s="1"/>
  <c r="B39" i="82"/>
  <c r="B51" i="82" s="1"/>
  <c r="B63" i="82" s="1"/>
  <c r="B75" i="82" s="1"/>
  <c r="B87" i="82" s="1"/>
  <c r="C36" i="82"/>
  <c r="C48" i="82" s="1"/>
  <c r="C60" i="82" s="1"/>
  <c r="C72" i="82" s="1"/>
  <c r="C84" i="82" s="1"/>
  <c r="B36" i="82"/>
  <c r="B48" i="82" s="1"/>
  <c r="B60" i="82" s="1"/>
  <c r="B72" i="82" s="1"/>
  <c r="B84" i="82" s="1"/>
  <c r="C34" i="82"/>
  <c r="C46" i="82" s="1"/>
  <c r="C58" i="82" s="1"/>
  <c r="C70" i="82" s="1"/>
  <c r="C82" i="82" s="1"/>
  <c r="B34" i="82"/>
  <c r="B46" i="82" s="1"/>
  <c r="B58" i="82" s="1"/>
  <c r="B70" i="82" s="1"/>
  <c r="B82" i="82" s="1"/>
  <c r="L9" i="82"/>
  <c r="C120" i="82" l="1"/>
  <c r="C119" i="82"/>
  <c r="C31" i="36"/>
  <c r="L14" i="82"/>
  <c r="L13" i="82"/>
  <c r="L12" i="82"/>
  <c r="L15" i="82"/>
  <c r="L16" i="82"/>
  <c r="H52" i="10" l="1"/>
  <c r="F31" i="36"/>
  <c r="H51" i="10" l="1"/>
  <c r="P31" i="36"/>
  <c r="J31" i="36"/>
  <c r="P11" i="71" l="1"/>
  <c r="N11" i="71"/>
</calcChain>
</file>

<file path=xl/sharedStrings.xml><?xml version="1.0" encoding="utf-8"?>
<sst xmlns="http://schemas.openxmlformats.org/spreadsheetml/2006/main" count="3344" uniqueCount="865">
  <si>
    <t>Domingo</t>
  </si>
  <si>
    <t>Lunes</t>
  </si>
  <si>
    <t>Martes</t>
  </si>
  <si>
    <t>Miércoles</t>
  </si>
  <si>
    <t>Jueves</t>
  </si>
  <si>
    <t>Viernes</t>
  </si>
  <si>
    <t>US$/MWh</t>
  </si>
  <si>
    <t>Mes</t>
  </si>
  <si>
    <t>NºDía</t>
  </si>
  <si>
    <t>Día</t>
  </si>
  <si>
    <t>Crucero</t>
  </si>
  <si>
    <t>$/US$</t>
  </si>
  <si>
    <t>Tipo de Cambio</t>
  </si>
  <si>
    <t>$/kWh</t>
  </si>
  <si>
    <t>CMg promedio diario Crucero 220 kV</t>
  </si>
  <si>
    <t>Estadístico</t>
  </si>
  <si>
    <t>Variación</t>
  </si>
  <si>
    <t>Promedio</t>
  </si>
  <si>
    <t>Máximo</t>
  </si>
  <si>
    <t>Mínimo</t>
  </si>
  <si>
    <t>Ene</t>
  </si>
  <si>
    <t>Feb</t>
  </si>
  <si>
    <t>Mar</t>
  </si>
  <si>
    <t>Abr</t>
  </si>
  <si>
    <t>May</t>
  </si>
  <si>
    <t>Jun</t>
  </si>
  <si>
    <t>Desviación Estándar</t>
  </si>
  <si>
    <t>CMg promedio mensual Crucero 220 kV</t>
  </si>
  <si>
    <t>En pesos</t>
  </si>
  <si>
    <t>Como Fuente se utiliza la Base de Datos de Información del Boletín Semanal</t>
  </si>
  <si>
    <t>Tipo Combustible</t>
  </si>
  <si>
    <t>Jul</t>
  </si>
  <si>
    <t>Ago</t>
  </si>
  <si>
    <t>Sep</t>
  </si>
  <si>
    <t>Oct</t>
  </si>
  <si>
    <t>Nov</t>
  </si>
  <si>
    <t>Dic</t>
  </si>
  <si>
    <t>Fuel Oil Nro. 6</t>
  </si>
  <si>
    <t>Carbón</t>
  </si>
  <si>
    <t>Hidro + BESS</t>
  </si>
  <si>
    <t>Diesel + Fuel Oil</t>
  </si>
  <si>
    <t>Carbón + Petcoke</t>
  </si>
  <si>
    <t>Gas Natural</t>
  </si>
  <si>
    <t>Diesel</t>
  </si>
  <si>
    <t>Totales Mensuales</t>
  </si>
  <si>
    <t>Hidro</t>
  </si>
  <si>
    <t>Generación Bruta Anual Por Tipo Combustible [GWh] - Año 2010</t>
  </si>
  <si>
    <t>Generación Bruta Anual Por Tipo Combustible [GWh] - Año 2011</t>
  </si>
  <si>
    <t>Total</t>
  </si>
  <si>
    <t>GWh Anual</t>
  </si>
  <si>
    <t>AÑO 2009</t>
  </si>
  <si>
    <t>AÑO 2008</t>
  </si>
  <si>
    <t>AÑO 2007</t>
  </si>
  <si>
    <t>AÑO 2006</t>
  </si>
  <si>
    <t>AÑO 2005</t>
  </si>
  <si>
    <t>Generación Bruta Anual Por Tipo Combustible [GWh] - Año 2009</t>
  </si>
  <si>
    <t>Generación Bruta Anual Por Tipo Combustible [GWh] - Año 2008</t>
  </si>
  <si>
    <t>Generación Bruta Anual Por Tipo Combustible [GWh] - Año 2007</t>
  </si>
  <si>
    <t>Generación Bruta Anual Por Tipo Combustible [GWh] - Año 2006</t>
  </si>
  <si>
    <t>Generación Bruta Anual Por Tipo Combustible [GWh] - Año 2005</t>
  </si>
  <si>
    <t>Generación Bruta Anual Por Tipo Combustible [GWh] - Año 2004</t>
  </si>
  <si>
    <t>Generación Bruta Anual Por Tipo Combustible [GWh] - Año 2003</t>
  </si>
  <si>
    <t>Energía [GWh]</t>
  </si>
  <si>
    <t>Compara con Anterior</t>
  </si>
  <si>
    <t>Compara con Mismo periodo año pasado</t>
  </si>
  <si>
    <t>Generación Bruta Mensual por Tipo de Combustible (GWh)</t>
  </si>
  <si>
    <t>TOTAL</t>
  </si>
  <si>
    <t>E-CL</t>
  </si>
  <si>
    <t>GASATACAMA</t>
  </si>
  <si>
    <t>AES GENER</t>
  </si>
  <si>
    <t>GWh</t>
  </si>
  <si>
    <t>Participación</t>
  </si>
  <si>
    <t>GAS ATACAMA</t>
  </si>
  <si>
    <t>Hora</t>
  </si>
  <si>
    <t>Año</t>
  </si>
  <si>
    <t>Potencia Media Horaria Activa Bruta[MW]</t>
  </si>
  <si>
    <t>Potencia Media Horaria</t>
  </si>
  <si>
    <t>Estadística</t>
  </si>
  <si>
    <t>MW</t>
  </si>
  <si>
    <t>Mínima</t>
  </si>
  <si>
    <t>Máxima</t>
  </si>
  <si>
    <t>Factor de Carga</t>
  </si>
  <si>
    <t>Coeficiente Variación</t>
  </si>
  <si>
    <t>Energía Bruta Diaria</t>
  </si>
  <si>
    <t>Empresa</t>
  </si>
  <si>
    <t>Regulado</t>
  </si>
  <si>
    <t>Libre</t>
  </si>
  <si>
    <t>ANDINA</t>
  </si>
  <si>
    <t>ANGAMOS</t>
  </si>
  <si>
    <t>CELTA</t>
  </si>
  <si>
    <t>ENORCHILE</t>
  </si>
  <si>
    <t>HORNITOS</t>
  </si>
  <si>
    <t>NORGENER</t>
  </si>
  <si>
    <t>VENTAS</t>
  </si>
  <si>
    <t>CAVANCHA</t>
  </si>
  <si>
    <t>Generación</t>
  </si>
  <si>
    <t>Ventas</t>
  </si>
  <si>
    <t>Desde</t>
  </si>
  <si>
    <t>Hasta</t>
  </si>
  <si>
    <t>CTM2</t>
  </si>
  <si>
    <t>U16-TG</t>
  </si>
  <si>
    <t>U16-TV</t>
  </si>
  <si>
    <t>Evento</t>
  </si>
  <si>
    <t>Fecha</t>
  </si>
  <si>
    <t>Causa</t>
  </si>
  <si>
    <t>Frecuencia [Hz]</t>
  </si>
  <si>
    <t>Nº Escalón</t>
  </si>
  <si>
    <t>Desconexión Consumos [MW]</t>
  </si>
  <si>
    <t>Carbón [US$/Ton]</t>
  </si>
  <si>
    <t>MEJILLONES</t>
  </si>
  <si>
    <t>TOCOPILLA</t>
  </si>
  <si>
    <t>TARAPACÁ</t>
  </si>
  <si>
    <t>Diesel [US$/m3]</t>
  </si>
  <si>
    <t>ATACAMA</t>
  </si>
  <si>
    <t>TGTAR</t>
  </si>
  <si>
    <t>CTM3-TG</t>
  </si>
  <si>
    <t>CTM3-TV</t>
  </si>
  <si>
    <t>U13</t>
  </si>
  <si>
    <t>NTO1</t>
  </si>
  <si>
    <t>CDEC-SING</t>
  </si>
  <si>
    <t>PROGRAMA DE GENERACION BRUTA DE CENTRALES DEL SING :</t>
  </si>
  <si>
    <t>(GWh)</t>
  </si>
  <si>
    <t>Unidad 12 - 13</t>
  </si>
  <si>
    <t>Unidad 14 - 15</t>
  </si>
  <si>
    <t>Unidad 16 (CC)</t>
  </si>
  <si>
    <t>T.Gas  1</t>
  </si>
  <si>
    <t>T.Gas  2</t>
  </si>
  <si>
    <t>T.Gas 3</t>
  </si>
  <si>
    <t>SUTA</t>
  </si>
  <si>
    <t>Total Gen. Bruta</t>
  </si>
  <si>
    <t>Consumos Propios</t>
  </si>
  <si>
    <t>Total Gen. Neta</t>
  </si>
  <si>
    <t>CT ANGAMOS</t>
  </si>
  <si>
    <t>C.T. Angamos</t>
  </si>
  <si>
    <t>CT ANDINA SA</t>
  </si>
  <si>
    <t>C.T. Andina</t>
  </si>
  <si>
    <t>INVERSIONES HORNITOS</t>
  </si>
  <si>
    <t>C.T. Hornitos</t>
  </si>
  <si>
    <t>C.H. Chapiquiña</t>
  </si>
  <si>
    <t>C.D. Arica</t>
  </si>
  <si>
    <t>C.D. y T.G. Iquique</t>
  </si>
  <si>
    <t>C.D. M.Blancos</t>
  </si>
  <si>
    <t>C.T. Mejillones 3 (CC)</t>
  </si>
  <si>
    <t>C.T. Mejillones 1</t>
  </si>
  <si>
    <t>C.T. Mejillones 2</t>
  </si>
  <si>
    <t>D Enaex</t>
  </si>
  <si>
    <t>C Enaex</t>
  </si>
  <si>
    <t>C.T. Tarapacá</t>
  </si>
  <si>
    <t>Nueva Tocopilla 1</t>
  </si>
  <si>
    <t>Nueva Tocopilla 2</t>
  </si>
  <si>
    <t>Atacama TG1A</t>
  </si>
  <si>
    <t>Atacama TG1B</t>
  </si>
  <si>
    <t>Atacama TV1C</t>
  </si>
  <si>
    <t>Atacama TG2A</t>
  </si>
  <si>
    <t>Atacama TG2B</t>
  </si>
  <si>
    <t>Atacama TV2C</t>
  </si>
  <si>
    <t>C.H. Cavancha</t>
  </si>
  <si>
    <t>CD Inacal</t>
  </si>
  <si>
    <t>Estandartes</t>
  </si>
  <si>
    <t>TOTAL SING</t>
  </si>
  <si>
    <t>Generación Bruta</t>
  </si>
  <si>
    <t>Generación Neta</t>
  </si>
  <si>
    <t>ENS</t>
  </si>
  <si>
    <t>Proyectos de Generación</t>
  </si>
  <si>
    <t>Potencia Neta MW</t>
  </si>
  <si>
    <t>Proyectos de Transmisión</t>
  </si>
  <si>
    <t>Proyectos de Consumo</t>
  </si>
  <si>
    <t>Petcoke</t>
  </si>
  <si>
    <t>Otro</t>
  </si>
  <si>
    <t>AÑO 2012</t>
  </si>
  <si>
    <t>Cogeneración</t>
  </si>
  <si>
    <t>Solar</t>
  </si>
  <si>
    <t>Generación Bruta Anual Por Tipo Combustible [GWh] - Año 2012</t>
  </si>
  <si>
    <t xml:space="preserve">Hidro </t>
  </si>
  <si>
    <t>Tipo Combustible / Día</t>
  </si>
  <si>
    <t>NORACID</t>
  </si>
  <si>
    <t>Unidad</t>
  </si>
  <si>
    <t>CTA1</t>
  </si>
  <si>
    <t>ANG1</t>
  </si>
  <si>
    <t>CTTAR</t>
  </si>
  <si>
    <t>CTM1</t>
  </si>
  <si>
    <t>U14</t>
  </si>
  <si>
    <t>CTH1</t>
  </si>
  <si>
    <t>NTO2</t>
  </si>
  <si>
    <t>Prog. (1)</t>
  </si>
  <si>
    <t xml:space="preserve">ENERNUEVAS </t>
  </si>
  <si>
    <t>Mini Hidro Alto Hospicio</t>
  </si>
  <si>
    <t>Mini Hidro El Toro</t>
  </si>
  <si>
    <t>PAM</t>
  </si>
  <si>
    <t>ANG2</t>
  </si>
  <si>
    <t>N°</t>
  </si>
  <si>
    <t>Dirección</t>
  </si>
  <si>
    <t>Tipo</t>
  </si>
  <si>
    <t>Procedimiento</t>
  </si>
  <si>
    <t>Estado</t>
  </si>
  <si>
    <t>DO</t>
  </si>
  <si>
    <t>NT</t>
  </si>
  <si>
    <t>DS 291</t>
  </si>
  <si>
    <t>DS 97</t>
  </si>
  <si>
    <t>DS 130</t>
  </si>
  <si>
    <t>Cuantificación, Disponibilidad de Recursos y Necesidades de Instalación y/o Habilitación de Equipos para la prestación de Servicios Complementarios.</t>
  </si>
  <si>
    <t>DP</t>
  </si>
  <si>
    <t>Solicitado CNE</t>
  </si>
  <si>
    <t>DAP</t>
  </si>
  <si>
    <t>AÑO 2013</t>
  </si>
  <si>
    <t>Generación Bruta Anual Por Tipo Combustible [GWh] - Año 2013</t>
  </si>
  <si>
    <t>1-2013</t>
  </si>
  <si>
    <t xml:space="preserve">   ON GROUP</t>
  </si>
  <si>
    <t>Total.</t>
  </si>
  <si>
    <t>ON GROUP</t>
  </si>
  <si>
    <t>Caso</t>
  </si>
  <si>
    <t>LOLP Máximo del Caso</t>
  </si>
  <si>
    <t>LOLE (hr/día)</t>
  </si>
  <si>
    <t>LOEE (MWhr/dia)</t>
  </si>
  <si>
    <t>Demanda MW</t>
  </si>
  <si>
    <t>Reserva Absoluta MW</t>
  </si>
  <si>
    <t>LOLP Medio Anual</t>
  </si>
  <si>
    <t>Reserva Esperada</t>
  </si>
  <si>
    <t>LOLP diario</t>
  </si>
  <si>
    <t>Cmg Crucero 220 (USD /MWh)</t>
  </si>
  <si>
    <t>Descripción</t>
  </si>
  <si>
    <t>JUL</t>
  </si>
  <si>
    <t>AGO</t>
  </si>
  <si>
    <t>Trimestre - Año</t>
  </si>
  <si>
    <t>2-2013</t>
  </si>
  <si>
    <t>3-2013</t>
  </si>
  <si>
    <t>4-2012</t>
  </si>
  <si>
    <t>3-2012</t>
  </si>
  <si>
    <t>Dia</t>
  </si>
  <si>
    <t>Total Trimestre</t>
  </si>
  <si>
    <t>Duración [Días]</t>
  </si>
  <si>
    <t>Parque Solar el Águila</t>
  </si>
  <si>
    <t>Nota: El costo marginal presentado en la planilla de color rojo, que resulta de una optimización lineal para un horizonte de mediano y largo plazo, corresponde al multiplicador de Lagrange (variable dual) asociado a la restricción de balance de energía.  Esta  variable matemática, en ningun caso, representa una previsión de los costos marginales reales esperados dicho horizonte, dado que los costos marginales reales resultan del proceso de cálculo que realiza la DP, conforme a la normativa vigente para la valorización de las transferencias de energía del SING.</t>
  </si>
  <si>
    <t>María Elena FV</t>
  </si>
  <si>
    <t>Trimestre</t>
  </si>
  <si>
    <t>trimestre</t>
  </si>
  <si>
    <t>Total ambos</t>
  </si>
  <si>
    <t>Cálculo del Nivel Máximo de Cortocircuito.</t>
  </si>
  <si>
    <t>Definición de Parámetros Técnicos y Operativos para el envío de datos al SITR del CDC.</t>
  </si>
  <si>
    <t>Desarrollo de Auditorías Técnicas.</t>
  </si>
  <si>
    <t>Desempeño del Control de Frecuencia.</t>
  </si>
  <si>
    <t>Determinación de Pérdidas y Excedentes máximos en Sistemas de Subtransmisión y Adicional.</t>
  </si>
  <si>
    <t>Determinación del Margen de Seguridad para la Operación.</t>
  </si>
  <si>
    <t>Habilitación de Instalaciones Control de Frecuencia, Control de Tensión, EDAC y PRS.</t>
  </si>
  <si>
    <t>Informes de Falla de Coordinados.</t>
  </si>
  <si>
    <t>Programación del Perfil de Tensiones y Despacho de Potencia Reactiva.</t>
  </si>
  <si>
    <t>Requisitos Técnicos Mínimos de Instalaciones que se Interconectan al SING.</t>
  </si>
  <si>
    <t>Sistema de Monitoreo.</t>
  </si>
  <si>
    <t>Verificación de la Activación Óptima de los EDAC, EDAG y ERAG.</t>
  </si>
  <si>
    <t>Comunicaciones con las Direcciones del CDEC-SING.</t>
  </si>
  <si>
    <t>Coordinación de Trabajos en el SING.</t>
  </si>
  <si>
    <t>Con Informe Favorable de la CNE (11/09/2012).</t>
  </si>
  <si>
    <t>Costos de Combustibles de las Centrales Generadoras del SING.</t>
  </si>
  <si>
    <t>Desconexión Manual de Carga.</t>
  </si>
  <si>
    <t>Determinación de los Costos Variables de operación de las unidades generadoras.</t>
  </si>
  <si>
    <t>En desarrollo versión incluyendo observaciones Coordinados.</t>
  </si>
  <si>
    <t>Elaboración de Movimiento de Equipos para Instalaciones del SING.</t>
  </si>
  <si>
    <t>Información de Consumos Específicos.</t>
  </si>
  <si>
    <t>Información de Costos Variables No Combustibles.</t>
  </si>
  <si>
    <t>Información de Mínimo Técnico.</t>
  </si>
  <si>
    <t>Información de Parámetros para los Procesos de Partida y Detención.</t>
  </si>
  <si>
    <t>Interconexión, Modificación y Retiro de Instalaciones del SING.</t>
  </si>
  <si>
    <t>Con Informe Favorable de la CNE (22/08/2012).</t>
  </si>
  <si>
    <t>Mantenimiento Mayor de unidades de generación y transmisión.</t>
  </si>
  <si>
    <t>Programación de la Operación de Corto Plazo.</t>
  </si>
  <si>
    <t>Pruebas de Potencia Máxima en Unidades Generadoras.</t>
  </si>
  <si>
    <t>Tareas y Responsabilidades del Centro de Despacho y Control.</t>
  </si>
  <si>
    <t>Medidas Específicas ante Planes de Seguridad de Abastecimiento.</t>
  </si>
  <si>
    <t>Declaración de Costos de Equipos para la prestación de Servicios Complementarios.</t>
  </si>
  <si>
    <t>Instrucciones de Operación de Servicios Complementarios.</t>
  </si>
  <si>
    <t>Verificación y Seguimiento del Cumplimiento Efectivo de Servicios Complementarios.</t>
  </si>
  <si>
    <t>Información Técnica de Instalaciones y Equipamiento.</t>
  </si>
  <si>
    <t>Informe Calidad de Suministro y Calidad de Producto.</t>
  </si>
  <si>
    <t>Cálculo de costos marginales para transferencias de energía.</t>
  </si>
  <si>
    <t>Cálculo y determinación del Balance de Potencia Firme.</t>
  </si>
  <si>
    <t>Información para Estudios de Planificación, Expansión y Desarrollo del SING.</t>
  </si>
  <si>
    <t>Pagos por Reliquidación y Cálculo de Intereses.</t>
  </si>
  <si>
    <t>Sistemas de Medida de Energía.</t>
  </si>
  <si>
    <t>Transferencias de Potencia entre Empresas Generadoras.</t>
  </si>
  <si>
    <t>Tratamiento Dispositivos Tipo BESS.</t>
  </si>
  <si>
    <t>Valorización de Transferencias Económicas.</t>
  </si>
  <si>
    <t>Reliquidaciones por Implementación de un Plan de Seguridad de Abastecimiento.</t>
  </si>
  <si>
    <t>Contabilidad de Recaudación Cargo Único Troncal.</t>
  </si>
  <si>
    <t>Remuneración de Servicios Complementarios.</t>
  </si>
  <si>
    <t>Confección del Presupuesto del CDEC-SING.</t>
  </si>
  <si>
    <t>Fallas</t>
  </si>
  <si>
    <t>Transmisión</t>
  </si>
  <si>
    <t>Clientes</t>
  </si>
  <si>
    <t>Enviado a la CNE para Informe Favorable.</t>
  </si>
  <si>
    <t>Desemp. Real / Nominal</t>
  </si>
  <si>
    <t>[MW]</t>
  </si>
  <si>
    <t>N° Evento</t>
  </si>
  <si>
    <t>MES</t>
  </si>
  <si>
    <t>AÑO</t>
  </si>
  <si>
    <t>PDAD</t>
  </si>
  <si>
    <t>DDAD</t>
  </si>
  <si>
    <t>DSVAD</t>
  </si>
  <si>
    <t>Ponderado
FINAL</t>
  </si>
  <si>
    <t>Calificación</t>
  </si>
  <si>
    <t>ENE</t>
  </si>
  <si>
    <t>N/A</t>
  </si>
  <si>
    <t>FEB</t>
  </si>
  <si>
    <t>MAR</t>
  </si>
  <si>
    <t>ABR</t>
  </si>
  <si>
    <t>Deficiente</t>
  </si>
  <si>
    <t>MAY</t>
  </si>
  <si>
    <t>Bueno</t>
  </si>
  <si>
    <t>JUN</t>
  </si>
  <si>
    <t>Informado por los clientes</t>
  </si>
  <si>
    <t>Ajustes realizados por la DO</t>
  </si>
  <si>
    <t xml:space="preserve">Ponderado 
FINAL </t>
  </si>
  <si>
    <t>Aceptable</t>
  </si>
  <si>
    <t>SEPT</t>
  </si>
  <si>
    <t>OCT</t>
  </si>
  <si>
    <t>NOV</t>
  </si>
  <si>
    <t>DIC</t>
  </si>
  <si>
    <t>Malo</t>
  </si>
  <si>
    <t>Ajustado por la DO</t>
  </si>
  <si>
    <t>Eólico</t>
  </si>
  <si>
    <t>4-2013</t>
  </si>
  <si>
    <t>desde</t>
  </si>
  <si>
    <t>hasta</t>
  </si>
  <si>
    <t>duración (días)</t>
  </si>
  <si>
    <t>GASATACAMA CHILE</t>
  </si>
  <si>
    <t>EQUIPOS DE GENERACIÓN</t>
  </si>
  <si>
    <t>VALLE DE LOS VIENTOS</t>
  </si>
  <si>
    <t>SPS LA HUAYCA</t>
  </si>
  <si>
    <t>Gas Natural 
[US$/MMBTU]</t>
  </si>
  <si>
    <t>Tarapacá</t>
  </si>
  <si>
    <t>Atacama</t>
  </si>
  <si>
    <t>Lagunas</t>
  </si>
  <si>
    <t>Encuentro</t>
  </si>
  <si>
    <t>Nota</t>
  </si>
  <si>
    <t>Base de datos SCADA.</t>
  </si>
  <si>
    <t>El análisis corresponde al número de datos centro de los rangos máximos y mínimos establecidos en la NT con respecto al total de la muestra por mes.</t>
  </si>
  <si>
    <t>Desempeño periodo mensual de control</t>
  </si>
  <si>
    <t>Rango</t>
  </si>
  <si>
    <t>Exigencia</t>
  </si>
  <si>
    <t>Mínimo 97%</t>
  </si>
  <si>
    <t>Desempeño diario de control</t>
  </si>
  <si>
    <t>Desempeño periodo 7 días de control</t>
  </si>
  <si>
    <t>Mes actual:</t>
  </si>
  <si>
    <t>Año:</t>
  </si>
  <si>
    <t>Fila:</t>
  </si>
  <si>
    <t>Tipo Cliente</t>
  </si>
  <si>
    <t>Desconexión Nominal</t>
  </si>
  <si>
    <t>Desconexión Real</t>
  </si>
  <si>
    <t>AÑO 2014</t>
  </si>
  <si>
    <t>1-2014</t>
  </si>
  <si>
    <t>Ventas por Empresa [GWh]</t>
  </si>
  <si>
    <t>ENERNUEVAS</t>
  </si>
  <si>
    <t>EQUIPOS DE GENERACION</t>
  </si>
  <si>
    <t>POZO ALMONTE SOLAR 2</t>
  </si>
  <si>
    <t>POZO ALMONTE SOLAR 3</t>
  </si>
  <si>
    <t>PAS2</t>
  </si>
  <si>
    <t>PAS3</t>
  </si>
  <si>
    <t xml:space="preserve">GENERACIÓN </t>
  </si>
  <si>
    <t>LOS PUQUIOS</t>
  </si>
  <si>
    <t>Los Puquios</t>
  </si>
  <si>
    <t>Pozo Almonte Solar 2</t>
  </si>
  <si>
    <t>Pozo Almonte Solar 3</t>
  </si>
  <si>
    <t>2-2014</t>
  </si>
  <si>
    <t>Desconexión Generación [MW]</t>
  </si>
  <si>
    <t>Kelar</t>
  </si>
  <si>
    <t>3-2014</t>
  </si>
  <si>
    <t>TECNET</t>
  </si>
  <si>
    <t>Generación Gas Natural</t>
  </si>
  <si>
    <t>Mantenimiento Mayor Realizado</t>
  </si>
  <si>
    <t>Programa de Mantenimiento Mayor</t>
  </si>
  <si>
    <t>Pérdidas</t>
  </si>
  <si>
    <t>Uribe Solar</t>
  </si>
  <si>
    <t>Máximo 1,5%</t>
  </si>
  <si>
    <t>E. DE GENERACION</t>
  </si>
  <si>
    <t>[Hz] &lt; 49,3</t>
  </si>
  <si>
    <t>49,3&lt;= [Hz] &lt;49,8</t>
  </si>
  <si>
    <t>49,8 &lt;= [Hz] &lt;= 50,2</t>
  </si>
  <si>
    <t>50,2 &lt; [Hz] &lt;= 50,7</t>
  </si>
  <si>
    <t>[Hz] &lt; 50,7</t>
  </si>
  <si>
    <t>[%]</t>
  </si>
  <si>
    <t>Andes Solar</t>
  </si>
  <si>
    <t xml:space="preserve">Número de Interrupciones </t>
  </si>
  <si>
    <t>Ciudad</t>
  </si>
  <si>
    <t>Duración Desconexiones</t>
  </si>
  <si>
    <t>Arica</t>
  </si>
  <si>
    <t>Iquique</t>
  </si>
  <si>
    <t>Antofagasta</t>
  </si>
  <si>
    <t>[Horas]</t>
  </si>
  <si>
    <t>GENERACIÓN SOLAR</t>
  </si>
  <si>
    <t>Mini Hidro Santa Rosa</t>
  </si>
  <si>
    <t>RETIROS SING</t>
  </si>
  <si>
    <t>Planta Solar Paruma</t>
  </si>
  <si>
    <t>Planta Solar Pular</t>
  </si>
  <si>
    <t>Cochrane (Unidad 2)</t>
  </si>
  <si>
    <t>Tipo Tecnología</t>
  </si>
  <si>
    <t>Solar FV</t>
  </si>
  <si>
    <t>Termoeléctrica</t>
  </si>
  <si>
    <t>4-2014</t>
  </si>
  <si>
    <t>DS 62</t>
  </si>
  <si>
    <t>Con Informe Favorable de la CNE (13/04/2011).</t>
  </si>
  <si>
    <t>2015</t>
  </si>
  <si>
    <t>1-2015</t>
  </si>
  <si>
    <t>AÑO 2015</t>
  </si>
  <si>
    <t>antecedentes</t>
  </si>
  <si>
    <t>Atacama TG1B (AES Gener)</t>
  </si>
  <si>
    <t>Atacama TV1C (AES Gener)</t>
  </si>
  <si>
    <t>RIJN CAPITAL</t>
  </si>
  <si>
    <t>Solar Jama</t>
  </si>
  <si>
    <t>Solar Paruma</t>
  </si>
  <si>
    <t>Solar Pular</t>
  </si>
  <si>
    <t>Solar Lascar</t>
  </si>
  <si>
    <t>SKY SOLAR</t>
  </si>
  <si>
    <t>Arica Solar 1</t>
  </si>
  <si>
    <t>FOTOVOLTAICA NORTE GRANDE 5</t>
  </si>
  <si>
    <t>ABENGOA SOLAR</t>
  </si>
  <si>
    <t>PV Cerro Dominador</t>
  </si>
  <si>
    <t>PARQUE EÓLICO QUILLAGUA</t>
  </si>
  <si>
    <t>Huatacondo</t>
  </si>
  <si>
    <t>Publicado para observaciones de los Coordinados del CDEC-SING versión preliminar V.2 (01/12/2014).</t>
  </si>
  <si>
    <t>Con informe desfavorable de la CNE (03/09/2014).</t>
  </si>
  <si>
    <t>Financiamiento del CDEC-SING.</t>
  </si>
  <si>
    <r>
      <t>[Hz</t>
    </r>
    <r>
      <rPr>
        <sz val="9"/>
        <color rgb="FF000000"/>
        <rFont val="Calibri"/>
        <family val="2"/>
        <scheme val="minor"/>
      </rPr>
      <t> </t>
    </r>
    <r>
      <rPr>
        <b/>
        <sz val="9"/>
        <color rgb="FF000000"/>
        <rFont val="Calibri"/>
        <family val="2"/>
        <scheme val="minor"/>
      </rPr>
      <t>]</t>
    </r>
  </si>
  <si>
    <t>Procedimiento Incorporado como Anexo Técnico en NTSyCS (17/11/2014).</t>
  </si>
  <si>
    <t>Central</t>
  </si>
  <si>
    <t>Potencia [MW]</t>
  </si>
  <si>
    <t>Fecha Entrada</t>
  </si>
  <si>
    <t>Proyectos de generación consideradas en el programa de 12 meses</t>
  </si>
  <si>
    <t>2-2015</t>
  </si>
  <si>
    <t xml:space="preserve">  </t>
  </si>
  <si>
    <t>Generación Bruta Mensual por Tipo de Combustible</t>
  </si>
  <si>
    <t>PLANTA SOLAR SAN PEDRO III</t>
  </si>
  <si>
    <t>SOLAR SAN PEDRO III</t>
  </si>
  <si>
    <t>POZO ALMONTE SOLAR 1</t>
  </si>
  <si>
    <t>PAS1</t>
  </si>
  <si>
    <t>MEJILLONES/TOCOPILLA</t>
  </si>
  <si>
    <t>Arica Solar I</t>
  </si>
  <si>
    <t>Bolero Etapa I</t>
  </si>
  <si>
    <t>Finis Terrae</t>
  </si>
  <si>
    <t>Bolero Etapa II</t>
  </si>
  <si>
    <t>Solar La Huayca</t>
  </si>
  <si>
    <t>C.D. Aguas Blancas</t>
  </si>
  <si>
    <t>Valle de los Vientos</t>
  </si>
  <si>
    <t>C.D. La Portada</t>
  </si>
  <si>
    <t xml:space="preserve">PLANTA SOLAR SAN PEDRO III </t>
  </si>
  <si>
    <t>COCHRANE</t>
  </si>
  <si>
    <t xml:space="preserve">C.T. Cochrane </t>
  </si>
  <si>
    <t>Pozo Almonte Solar 1</t>
  </si>
  <si>
    <t>EDF EN CHILE</t>
  </si>
  <si>
    <t>Bolero</t>
  </si>
  <si>
    <t>TAMAKAYA ENERGÍA</t>
  </si>
  <si>
    <t>Bolero Etapa IV</t>
  </si>
  <si>
    <t>CSP Cerro Dominador</t>
  </si>
  <si>
    <t>Infraestructura Energética Mejillones</t>
  </si>
  <si>
    <t>Mínimo Art. 5-64 NTSyCS</t>
  </si>
  <si>
    <t>Con informe favorable de la CNE V3 (09/04/2014).</t>
  </si>
  <si>
    <t>Otros</t>
  </si>
  <si>
    <t>Frecuencia Mínima / Máxima</t>
  </si>
  <si>
    <t>No</t>
  </si>
  <si>
    <t>Julio</t>
  </si>
  <si>
    <t>Agosto</t>
  </si>
  <si>
    <t>Septiembre</t>
  </si>
  <si>
    <t>3-2015</t>
  </si>
  <si>
    <t>Pampa Camarones I</t>
  </si>
  <si>
    <t>Finis Terrae II</t>
  </si>
  <si>
    <t>Bolero Etapa III</t>
  </si>
  <si>
    <t>Pampa Camarones FV</t>
  </si>
  <si>
    <t>Planta Solar Lascar Etapa I y II</t>
  </si>
  <si>
    <t>Cerro Pabellón</t>
  </si>
  <si>
    <t>Geotérmica</t>
  </si>
  <si>
    <t>Reemplazo de transformadores 5 y 6 S/E 10</t>
  </si>
  <si>
    <t>Procedimiento Incorporado como Anexo Técnico en NTSyCS (16/09/2015).</t>
  </si>
  <si>
    <t>Diciembre</t>
  </si>
  <si>
    <t>Noviembre</t>
  </si>
  <si>
    <t>Octubre</t>
  </si>
  <si>
    <t>Solar+Eólico</t>
  </si>
  <si>
    <t>4-2015</t>
  </si>
  <si>
    <t>PMGD PICA PILOT</t>
  </si>
  <si>
    <t>Quillagua I</t>
  </si>
  <si>
    <t>Sierra Gorda</t>
  </si>
  <si>
    <t>Blue Sky 2</t>
  </si>
  <si>
    <t>Blue Sky 1</t>
  </si>
  <si>
    <t>Quillagua II</t>
  </si>
  <si>
    <t>E-CL N° 214/2015</t>
  </si>
  <si>
    <t>U12</t>
  </si>
  <si>
    <t>U15</t>
  </si>
  <si>
    <t>TG2A</t>
  </si>
  <si>
    <t>FAX CDEC-SING G/E N 0133/2015</t>
  </si>
  <si>
    <t>TG2B</t>
  </si>
  <si>
    <t>TV2C</t>
  </si>
  <si>
    <t>Quillagua</t>
  </si>
  <si>
    <t>CRUCERO ESTE TRES</t>
  </si>
  <si>
    <t>CRUCERO ESTE DOS</t>
  </si>
  <si>
    <t>ENEL GREEN POWER</t>
  </si>
  <si>
    <t>AUSTRIAN SOLAR</t>
  </si>
  <si>
    <t>ACCIONA</t>
  </si>
  <si>
    <t>Usya</t>
  </si>
  <si>
    <t>PMGD Pica</t>
  </si>
  <si>
    <t>Quillagua III</t>
  </si>
  <si>
    <t>Ampliación S/E Nueva Crucero Encuentro</t>
  </si>
  <si>
    <t>Con Informe Favorable de la CNE (18/12/2015).</t>
  </si>
  <si>
    <t>Hora Inicio</t>
  </si>
  <si>
    <t>Hora Fin</t>
  </si>
  <si>
    <t>Subestación Afectada</t>
  </si>
  <si>
    <t>Demanda Base [MW]</t>
  </si>
  <si>
    <t>DMC [%]</t>
  </si>
  <si>
    <t>Desconexión Clientes Libres [MW]</t>
  </si>
  <si>
    <t>Desconexión Clientes Regulados [MW]</t>
  </si>
  <si>
    <t>AÑO 2016</t>
  </si>
  <si>
    <t>1-2016</t>
  </si>
  <si>
    <t>Enero</t>
  </si>
  <si>
    <t>Febrero</t>
  </si>
  <si>
    <t>Marzo</t>
  </si>
  <si>
    <t>2016</t>
  </si>
  <si>
    <t>MINERA COLLAHUASI</t>
  </si>
  <si>
    <t>MIMB4</t>
  </si>
  <si>
    <t>Ujina</t>
  </si>
  <si>
    <t>Pular</t>
  </si>
  <si>
    <t>Paruma</t>
  </si>
  <si>
    <t>Cochrane U2</t>
  </si>
  <si>
    <t>Cerro Dominador</t>
  </si>
  <si>
    <t>Sabado</t>
  </si>
  <si>
    <t>Comparación 2016/2015</t>
  </si>
  <si>
    <t>Eventos de Falla asociados a unidades generadoras.</t>
  </si>
  <si>
    <t>Eventos de Falla asociados a instalaciones de transmisión.</t>
  </si>
  <si>
    <t>Eventos de Falla asociados a instalaciones de clientes.</t>
  </si>
  <si>
    <t xml:space="preserve">No hay desconexiones manuales de carga </t>
  </si>
  <si>
    <t>Desconexiones manuales de carga</t>
  </si>
  <si>
    <t>Abril</t>
  </si>
  <si>
    <t>Mayo</t>
  </si>
  <si>
    <t>Junio</t>
  </si>
  <si>
    <t>Error operacional.</t>
  </si>
  <si>
    <t>Alta temperatura gases de escape.</t>
  </si>
  <si>
    <t>Alto nivel del domo.</t>
  </si>
  <si>
    <t>Regresión de carga de la unidad PAM.</t>
  </si>
  <si>
    <t>Se investiga.</t>
  </si>
  <si>
    <t>Con Informe Favorable de la CNE. (27/02/2012).</t>
  </si>
  <si>
    <t>Procedimiento Incorporado como Anexo Técnico en NTSyCS (20/01/2016).</t>
  </si>
  <si>
    <t>Con Informe Favorable de la CNE. (31/07/2014).</t>
  </si>
  <si>
    <t>Con Informe Favorable de la CNE. (03/09/2014).</t>
  </si>
  <si>
    <t>Con Informe Favorable de la CNE (29/04/2016).</t>
  </si>
  <si>
    <t>Con Informe Favorable de la CNE. (30/10/2008).</t>
  </si>
  <si>
    <t>Con Informe Favorable de la CNE. (13/10/2011).</t>
  </si>
  <si>
    <t>Con Informe Favorable de la CNE. (08/08/2014).</t>
  </si>
  <si>
    <t>Procedimiento Incorporado como Anexo Técnico a NTSyCS (21-12-2015).</t>
  </si>
  <si>
    <t>Con Informe Favorable de la CNE. (15/12/2014).</t>
  </si>
  <si>
    <t>Con Informe Favorable de la CNE. (13/09/2010).</t>
  </si>
  <si>
    <t>Con informe favorable de la CNE V.2 (16-10-2015)</t>
  </si>
  <si>
    <t>Con informe favorable de la CNE V.3 (07/09/2015)</t>
  </si>
  <si>
    <t>2-2016</t>
  </si>
  <si>
    <t>AES - CDEC SING N° 040/2016</t>
  </si>
  <si>
    <t>CDEC-SING N° 0986/2016</t>
  </si>
  <si>
    <t>FAX - CDEC-SING N° 034/2016</t>
  </si>
  <si>
    <t>FAX - CDEC - SING N° 033/2016</t>
  </si>
  <si>
    <t>CCR1</t>
  </si>
  <si>
    <t>FAX CCR - CDEC SING N° 12/2016</t>
  </si>
  <si>
    <t>CCR2</t>
  </si>
  <si>
    <t>E-CL N° 75/2016</t>
  </si>
  <si>
    <t>ELIQSA</t>
  </si>
  <si>
    <t>Cerro Dragón 110/13.8 kV</t>
  </si>
  <si>
    <t>Fax-0858-2016</t>
  </si>
  <si>
    <t>Pacífico 110/13.8 kV</t>
  </si>
  <si>
    <t>Palafitos 110/13.8 kV</t>
  </si>
  <si>
    <t>EMELARI</t>
  </si>
  <si>
    <t>Sub Estacion Pukara</t>
  </si>
  <si>
    <t>Sub Estacion Quiani</t>
  </si>
  <si>
    <t>MIMB2</t>
  </si>
  <si>
    <t>OP-028/2016</t>
  </si>
  <si>
    <t>MIMB3</t>
  </si>
  <si>
    <t>MIMB6</t>
  </si>
  <si>
    <t>MIMB8</t>
  </si>
  <si>
    <t>MIMB9</t>
  </si>
  <si>
    <t>ZOFRI_1</t>
  </si>
  <si>
    <t>ZOFRI_10</t>
  </si>
  <si>
    <t>ZOFRI_11</t>
  </si>
  <si>
    <t>ZOFRI_12</t>
  </si>
  <si>
    <t>ZOFRI_2</t>
  </si>
  <si>
    <t>ZOFRI_3</t>
  </si>
  <si>
    <t>ZOFRI_4</t>
  </si>
  <si>
    <t>ZOFRI_5</t>
  </si>
  <si>
    <t>ZOFRI_6</t>
  </si>
  <si>
    <t>ZOFRI_7</t>
  </si>
  <si>
    <t>ZOFRI_8</t>
  </si>
  <si>
    <t>ZOFRI_9</t>
  </si>
  <si>
    <t>FAX CDEC-SING G/E N° 0026/2016</t>
  </si>
  <si>
    <t>UG1</t>
  </si>
  <si>
    <t>UG2</t>
  </si>
  <si>
    <t>UG3</t>
  </si>
  <si>
    <t>UG4</t>
  </si>
  <si>
    <t>UG5</t>
  </si>
  <si>
    <t>UG6</t>
  </si>
  <si>
    <t>KELAR TG1</t>
  </si>
  <si>
    <t>TMKYA - 20160506-195</t>
  </si>
  <si>
    <t>KELAR TG2</t>
  </si>
  <si>
    <t>KELAR TV</t>
  </si>
  <si>
    <t>Bolero II</t>
  </si>
  <si>
    <t>Bolero III</t>
  </si>
  <si>
    <t>Arica Solar II</t>
  </si>
  <si>
    <t>Lascar I</t>
  </si>
  <si>
    <t>Lascar II</t>
  </si>
  <si>
    <t>SEP</t>
  </si>
  <si>
    <t>.</t>
  </si>
  <si>
    <t>3-2016</t>
  </si>
  <si>
    <t>ENGIE</t>
  </si>
  <si>
    <t>Importación</t>
  </si>
  <si>
    <t>Exportación</t>
  </si>
  <si>
    <t>EGP SUR</t>
  </si>
  <si>
    <t>M1AR3</t>
  </si>
  <si>
    <t>M2AR1</t>
  </si>
  <si>
    <t>M2AR2</t>
  </si>
  <si>
    <t>CHAP1</t>
  </si>
  <si>
    <t>GMAR3</t>
  </si>
  <si>
    <t>Intercambios de Energía [GWh]</t>
  </si>
  <si>
    <r>
      <t>4128</t>
    </r>
    <r>
      <rPr>
        <vertAlign val="superscript"/>
        <sz val="9"/>
        <color theme="1"/>
        <rFont val="Calibri"/>
        <family val="2"/>
        <scheme val="minor"/>
      </rPr>
      <t>(1)</t>
    </r>
  </si>
  <si>
    <t>(1) En el EAF N°4128, se ha considerado la desconexión del EDAC asociada al Eventos de Falla N°4128 correspondiente a la regresión y posterior desconexión de la Unidad U16 y al Evento de Falla N°4129 correspondiente a la desconexión intempestiva de la Unidad CTM1. Estos eventos ocurrieron sucesivamente con algunos segundos de diferencia.</t>
  </si>
  <si>
    <t>Reserva Observada respecto a Reserva Programada [%]</t>
  </si>
  <si>
    <t>Desconexión Intempestiva de la unidad CTM1.</t>
  </si>
  <si>
    <t>Disparo de la excitatriz.</t>
  </si>
  <si>
    <t>Regresión de Carga de la unidad CCH1.</t>
  </si>
  <si>
    <t>Cierre de la válvula de control de turbina por falla del módulo de control.</t>
  </si>
  <si>
    <t>Desconexión Intempestiva de la componente TG1B.</t>
  </si>
  <si>
    <t>Desconexión Intempestiva de la Central Ujina.</t>
  </si>
  <si>
    <t>Baja tensión en barras de la central por problema interno.</t>
  </si>
  <si>
    <t>Desconexión Intempestiva de la unidad U13.</t>
  </si>
  <si>
    <t>Bajo flujo de aire combustión, por falla de posicionador del VTI.</t>
  </si>
  <si>
    <t>Desconexión Intempestiva de la componente TG1A.</t>
  </si>
  <si>
    <t>43.3</t>
  </si>
  <si>
    <t>Desconexión Intempestiva de la unidad CTH.</t>
  </si>
  <si>
    <t>Trip de turbina por baja temperatura debido a desajuste de la válvula de control de temperación.</t>
  </si>
  <si>
    <t>Cable suelto en la tarjeta de control del sistema DCS de la turbina.</t>
  </si>
  <si>
    <t>Alta presión del hogar de la caldera, por error operacional.</t>
  </si>
  <si>
    <t>Problema en la tarjeta de control de oxígeno del Sistema de Control de Aire Combustión</t>
  </si>
  <si>
    <t>Desconexión Intempestiva de la unidad CC2 en configuración TG2B+0.5TV2C.</t>
  </si>
  <si>
    <t>Alta temperatura de gases de escape por alta diferencial de presión de cámaras.</t>
  </si>
  <si>
    <t>Desconexión Intempestiva de la unidad ANG1.</t>
  </si>
  <si>
    <t>Disparo de ambas bombas circuladoras, por falsa señal en el sensor de nivel de pozo de torres de enfriamiento.</t>
  </si>
  <si>
    <t>Desconexión Intempestiva de la unidad CCH1.</t>
  </si>
  <si>
    <t>Fuga en sistema de mitigación de emisiones.</t>
  </si>
  <si>
    <t>Regresión de carga y posterior Desconexión Intempestiva de la unidad NTO2.</t>
  </si>
  <si>
    <t>Bajo nivel en domo debido a rotura en tubo de calentador de alta presión 1.</t>
  </si>
  <si>
    <t>Desconexión Intempestiva de la componente CTM3-TV.</t>
  </si>
  <si>
    <t>Falla tarjeta de transmisión de temperatura cojinete N° 5 de la turbina a vapor.</t>
  </si>
  <si>
    <t>Regresión de carga de la unidad CTM2.</t>
  </si>
  <si>
    <t>Rgresión de carga por disparo de molinos 2, 3 y 4.</t>
  </si>
  <si>
    <t>Desconexión Intempestiva de la unidad CTM3.</t>
  </si>
  <si>
    <t>Válvula piloto de gas descalibrada.</t>
  </si>
  <si>
    <t>Desconexión Intempestiva de unidad TGTAR.</t>
  </si>
  <si>
    <t>Operación por baja baja presión de combustible, que actúa directamene sobre válvula de corte de combustible.</t>
  </si>
  <si>
    <t>Desconexión Intempestiva de componente Kelar TG1.</t>
  </si>
  <si>
    <t>Error operacional en la calibración de la válvula principal de gas de la TG1 (ajustes durante las pruebas).</t>
  </si>
  <si>
    <t>Desconexión Intempestiva de unidad NTO1.</t>
  </si>
  <si>
    <t>Falla por alto vacío de ducto de gases desulfurizado.</t>
  </si>
  <si>
    <t>Desconexión Intempestiva de la componente KELAR TG1.</t>
  </si>
  <si>
    <t>Error operacional en la activación de señal de sistema contra incendio.</t>
  </si>
  <si>
    <t>Desconexión Intempestiva de la unidad NTO1.</t>
  </si>
  <si>
    <t>Problemas en válvula de control de nivel del domo.</t>
  </si>
  <si>
    <t>Desconexión Intempestiva de la unidad U15.</t>
  </si>
  <si>
    <t>Descontrol de nivel desaireador por trabamiento de válvula.</t>
  </si>
  <si>
    <t>Desconexión Intempestiva de la Central UJINA.</t>
  </si>
  <si>
    <t>Baja de tensión en transformadores de SS/AA de 11/0,4 kV.</t>
  </si>
  <si>
    <t>Desconexión Intempestiva de la unidad CCH2.</t>
  </si>
  <si>
    <t>Falla en los sensores de llamas de los quemadores.</t>
  </si>
  <si>
    <t>Falla en los sensores de llama, mientras la unidad se encontraba en proceso de partida.</t>
  </si>
  <si>
    <t>Falla en los sensores del nivel del condensador.</t>
  </si>
  <si>
    <t>Muy alto nivel del domo.</t>
  </si>
  <si>
    <t>Desconexión Intempestiva de la unidad CTM2.</t>
  </si>
  <si>
    <t>Alto nivel del domo por descontrol de combustión.</t>
  </si>
  <si>
    <t>Desconexión Intempestiva de la unidad NTO2.</t>
  </si>
  <si>
    <t>Bajo nivel del domo, por falla de la válvula de descarga de bomba de agua.</t>
  </si>
  <si>
    <t>Desconexión Intempestiva de la unidad CTA.</t>
  </si>
  <si>
    <t>Falla en válvula de control del desaireador de altas cargas.</t>
  </si>
  <si>
    <t>Desconexión Intempestiva de la unidad KELAR TG2.</t>
  </si>
  <si>
    <t>Falla de fusible en el sistema de distribución de energía del sistema de control.</t>
  </si>
  <si>
    <t>Activación del botón de parada de emergencia por cable suelto.</t>
  </si>
  <si>
    <t>Desconexión Intempestiva de la unidad CTM3, en configuración TG + TV.</t>
  </si>
  <si>
    <t>Falla por demora en cierre de válvula piloto, durante cambio del modo de combustión.</t>
  </si>
  <si>
    <t>Falsa señal de temperatura de la válvula solenoide de corte de gas.</t>
  </si>
  <si>
    <t>Falla en el sensor del FGD, que está relacionado con la presión de vacío.</t>
  </si>
  <si>
    <t>Ruptura del sello de la caldera por alto grado de escoriamiento de ésta.</t>
  </si>
  <si>
    <t>Señal eléctrica errónea en válvula de cierre rápido de la turbina.</t>
  </si>
  <si>
    <t>Descontrol de válvula de gobierno.</t>
  </si>
  <si>
    <t>Bajo nivel domo.</t>
  </si>
  <si>
    <t>Descontrol caldera por atascamiento de carbón en silo.</t>
  </si>
  <si>
    <t>Desconexión Intempestiva de la unidad ANG2.</t>
  </si>
  <si>
    <t>Falla en controlador DROP 14 provocando el trip de turbina.</t>
  </si>
  <si>
    <t>Desconexión Intempestiva de la unidad U14.</t>
  </si>
  <si>
    <t>Trip de VTF‐B por sobrecarga produciendo bajo aire de combustión.</t>
  </si>
  <si>
    <t>Bajo vacío de condensador.</t>
  </si>
  <si>
    <t>Alta temperatura de vapor principal.</t>
  </si>
  <si>
    <t>Falla en sistema de excitación del generador.</t>
  </si>
  <si>
    <t>Desconexión Intempestiva de la unidad CTTAR.</t>
  </si>
  <si>
    <t>Disparo de los dos molinos con los que estaba funcionando la unidad.</t>
  </si>
  <si>
    <t>Condiciones climáticas adversas en la zona.</t>
  </si>
  <si>
    <t>Desconexión Intempestiva de Línea 110 kV Tap Off Barriles - Mantos de la Luna.</t>
  </si>
  <si>
    <t>Acercamiento de conductor Fase A rompiendo la distancia dieléctrica hacia la postación, provocando un Flashover por fuerte viento en la zona.</t>
  </si>
  <si>
    <t>Desconexión Intempestiva de Línea 66 kV Chapiquiña - Arica.</t>
  </si>
  <si>
    <t>Desconexión Intempestiva de Línea 66 kV Iquique - Pozo Almonte N° 1.</t>
  </si>
  <si>
    <t>Interrupción de Transformador Solar Jama 220/23 kV N° 1.</t>
  </si>
  <si>
    <t>Filtración de agua en la válvula de retención que se encuentra entre el estanque y el conservador.</t>
  </si>
  <si>
    <t>Desconexión Intempestiva de Línea 110 kV Arica - Pozo Almonte.</t>
  </si>
  <si>
    <t>Desconexión Intempestiva de LÍnea 110 kV Arica - Pozo Almonte.</t>
  </si>
  <si>
    <t>Interrumpción del Transformador Central Diesel Tamaya 110/23 kV N°4 en S/E Tamaya.</t>
  </si>
  <si>
    <t>Robo de conductor.</t>
  </si>
  <si>
    <t>Desconexión Intempestiva de Línea 220 kV Angamos - Kapatur. Circuito N°1.</t>
  </si>
  <si>
    <t>Operación indeseada de la protección 87L en S/E Kapatur por medición de un desbalance de corriente.</t>
  </si>
  <si>
    <t>Desconexión Intempestiva de Línea 220 kV Kapatur - Laberinto. Circuito N°1.</t>
  </si>
  <si>
    <t>Operación erronea de la función sobrecorriente de emergencia del relé (sistema 1) ubicado en el paño J11 de S/E Laberinto.</t>
  </si>
  <si>
    <t>Interrupción de la S/E Tap-Off El Negro.</t>
  </si>
  <si>
    <t>Cortocircuito bifásico por corte de amarra de conductor en estructura N° 79 de línea 23 kV SQM-EL Negro.</t>
  </si>
  <si>
    <t>Interrupción del Transformador Puri 220/6.9 kV N°2.</t>
  </si>
  <si>
    <t>Operación del relé Buchholz por cortocircuito en el Trasnformador Puri 220/6.9 kV N°2.</t>
  </si>
  <si>
    <t>Interrupción del paño 52J14 en S/E Encuentro.</t>
  </si>
  <si>
    <t>Interrupción de la Barra S/E O'Higgins BP1.</t>
  </si>
  <si>
    <t>Error operacional. Falsa lectura de sobretensión en barra 220 kV N° 1 en S/E O´Higgins.</t>
  </si>
  <si>
    <t>Desconexión Intempestiva de Línea 220 kV O´higgins - Kapatur N°1.</t>
  </si>
  <si>
    <t>Problema en el block de prueba de protecciones del paño 52J13 en SE Kapatur.</t>
  </si>
  <si>
    <t>Interrupción de los Transformadores Rande 220/33 kV N°1 y N°2.</t>
  </si>
  <si>
    <t>Error en medición de TT/CC.</t>
  </si>
  <si>
    <t>Poste chocado en Alimentador Florida.</t>
  </si>
  <si>
    <t>Operación de función de sobrecorriente en el sistema 2 del paño 52J2 de S/E Mejillones, por causa desconocida.</t>
  </si>
  <si>
    <t>Interrupción del Transformador Escondida 220/13.8/6.9 kV N°3.</t>
  </si>
  <si>
    <t>Opera la protección 86T, por puente realizado en forma involuntaria con un atornillador en una bornera cuando se realizaban trabajos de limpieza y reapriete de armarios de control y protecciones.</t>
  </si>
  <si>
    <t>Desconexión Intempestiva de Línea 220 kV Chacaya - Mejillones.</t>
  </si>
  <si>
    <t>Error humano en retiro de alambrado en la protección 87B.</t>
  </si>
  <si>
    <t>Interrupción del Transformador SVC Domeyko 220/19.5 kV N°1.</t>
  </si>
  <si>
    <t>Operación del 86T, por falla en el sistema de enfriamiento.</t>
  </si>
  <si>
    <t>Interrupción del Transformador N°1 en S/E Esperanza.</t>
  </si>
  <si>
    <t>Generación de una señal falsa de trip en el interruptor 52HT1 del Transformador Alto Hospicio 110/13.8 kV de S/E Alto Hospicio
mientras se realizaban trabajos en banco de baterías.</t>
  </si>
  <si>
    <t>Desconexión Intempestiva de Línea 220 kV Cóndores - Parinacota.</t>
  </si>
  <si>
    <t>Corcocircuito monofásico a tierra en fase C de la línea, originado por una descarga eléctrica por contaminación de aislación en la estructura N° 421 de la línea en condiciones de abundante neblina en la zona.</t>
  </si>
  <si>
    <t>Reconecta con éxito en extremo Pozo Almonte y sin éxito en extremo Arica por exceso de humedad y neblina en la zona.</t>
  </si>
  <si>
    <t>Desconexión Intempestiva de Línea 220 kV Cóndores - Parinacota</t>
  </si>
  <si>
    <t>Corcocircuito monofásico a tierra en fase B de la línea, originado por una descarga eléctrica por contaminación de aislación en la estructura N° 421 de la línea en condiciones de abundante neblina en la zona.</t>
  </si>
  <si>
    <t>Conductor de fase A cortado en estructura N°722.</t>
  </si>
  <si>
    <t>Enclavamiento del rele de proteccion F650 por falla de las comunicaciones.</t>
  </si>
  <si>
    <t>Rechazo de carga minera Radomiro Tomic.</t>
  </si>
  <si>
    <t>Tormenta eléctrica en la zona.</t>
  </si>
  <si>
    <t>CCH2 se desconecta mientras se encontraba en pruebas de puesta en servicio, según solicitud de conexión N°176240.</t>
  </si>
  <si>
    <t>Desconexión por revisión del sistema de excitación de Unidad ANG1, según solicitud de desconexión N° 181053.</t>
  </si>
  <si>
    <t>Falla debido a la operación de las protecciones por baja excitación producto de falla en rectificador del AVR.</t>
  </si>
  <si>
    <t>Problemas en válvula de purga.</t>
  </si>
  <si>
    <t>Oscilación de presión de vapor.</t>
  </si>
  <si>
    <t>Trip en la caldera provocado por la pérdida de 5 detectores de llamas.</t>
  </si>
  <si>
    <t>Desconexión Intempestiva del Alimentador Elecda Tocopilla.</t>
  </si>
  <si>
    <t>Interrupción de Transformador Calama 110/23 kV N°1.</t>
  </si>
  <si>
    <t>Desconexión Intempestiva de Línea 220 kV Mejillones - O'Higgins.</t>
  </si>
  <si>
    <t>Interrupción del Transformador Alto Hospicio 110/13.8 kV.</t>
  </si>
  <si>
    <t>Interrupción deTransformador Mejillones 220/115/13.8 kV.</t>
  </si>
  <si>
    <t>Interrupción de Barra 23 kV N° 1 S/E Jama.</t>
  </si>
  <si>
    <t>Desconexión Intempestiva de Línea 110 kV Central Tocopilla - A.Circuito N°1: Central Tocopilla - Est. 70.</t>
  </si>
  <si>
    <t>Perdida de muestra de corriente de la fase B en protección diferencial del Transformador Esperanza 220/24 kV N°1.</t>
  </si>
  <si>
    <t>Señal de trip errónea al interruptor 52 HT.</t>
  </si>
  <si>
    <t>Trip erróneo de protección LPRO sistema N°2, por causa desconocida.</t>
  </si>
  <si>
    <t>Kelar (TV)</t>
  </si>
  <si>
    <t>Bolero I y IV</t>
  </si>
  <si>
    <t>Fecha Estimada Puesta en Servicio</t>
  </si>
  <si>
    <t>Termosolar</t>
  </si>
  <si>
    <t>Nota: Los proyectos anteriores corresponden a la Resolución Exenta N° 675 del 22 de septiembre de 2016, considerando la siguiente modificación:</t>
  </si>
  <si>
    <t>·    Adición de la componente TV de central Kelar, cuya puesta en servicio se espera para noviembre 2016.</t>
  </si>
  <si>
    <t>Transmisión/Consumo</t>
  </si>
  <si>
    <t xml:space="preserve">Reemplazo de transformadores 5 y 6 S/E 10 </t>
  </si>
  <si>
    <t xml:space="preserve">- </t>
  </si>
  <si>
    <t xml:space="preserve">Reemplazo de paños 11 y 12 S/E 10A </t>
  </si>
  <si>
    <t xml:space="preserve">Conexión en S/E Lagunas de proyecto Pintados-Pica-Llamara </t>
  </si>
  <si>
    <t>Tendido segundo circuito línea 2x220 kV Encuentro – Lagunas</t>
  </si>
  <si>
    <t>Nueva Línea 2x220 kV Encuentro - Lagunas. Primer circuito</t>
  </si>
  <si>
    <t xml:space="preserve">Transmisión </t>
  </si>
  <si>
    <t>Nueva Línea 2x220 kV entre S/E Los Changos y S/E Kapatur</t>
  </si>
  <si>
    <t xml:space="preserve">S/E Nueva Crucero Encuentro </t>
  </si>
  <si>
    <t>Extensión Líneas 2x220 kV Crucero – Lagunas para reubicación de conexiones desde S/E Crucero a S/E Nueva Crucero Encuentro</t>
  </si>
  <si>
    <t xml:space="preserve">Ampliación de conexiones S/E Crucero para reubicación S/E Nueva Crucero Encuentro </t>
  </si>
  <si>
    <t xml:space="preserve">Nueva Línea 2x500 kV entre S/E Los Changos y S/E Nueva Crucero Encuentro </t>
  </si>
  <si>
    <t xml:space="preserve">Reemplazo de paños transformadores 11 y 12 S/E 10A </t>
  </si>
  <si>
    <t>La tasa de muestreo corresponde a dos muestras por minuto (máximo y mínimo).</t>
  </si>
  <si>
    <t xml:space="preserve">Título 5-4 de la NTSyCS: </t>
  </si>
  <si>
    <t>Estándares de Generación y Transmisión para Estado Normal y Estado de Alerta.</t>
  </si>
  <si>
    <t>Abril - Septiembre</t>
  </si>
  <si>
    <t>CDEC-SING N° 1096/2016</t>
  </si>
  <si>
    <t>CDEC-SING N° 1194/2016</t>
  </si>
  <si>
    <t>E-CL N° 156/2016</t>
  </si>
  <si>
    <t>Central Tocopilla 110 kV - H2 Línea Central Tocopilla - A. Circuito N°2</t>
  </si>
  <si>
    <t>E-CL N° 108/2016</t>
  </si>
  <si>
    <t>Central Tocopilla 110 kV - H4 Línea Central Tocopilla  Central Diesel Tamaya. Circuito N°4</t>
  </si>
  <si>
    <t>Central Tocopilla 110 kV - HAT1 Booster N°1</t>
  </si>
  <si>
    <t>Central Tocopilla 110 kV - HAT2 Booster N°2</t>
  </si>
  <si>
    <t>Central Tocopilla 110 kV - HS1 Acoplador de Barras BP1</t>
  </si>
  <si>
    <t>Central Tocopilla 110 kV - HS2 Acoplador de Barras BP2</t>
  </si>
  <si>
    <t>Central Tocopilla 110 kV - HT1 Transformador 115/5/11.5 kV</t>
  </si>
  <si>
    <t>Central Tocopilla 110 kV - HT2 Transformador 115/5/11.5 kV</t>
  </si>
  <si>
    <t>E-CL N° 135/2016</t>
  </si>
  <si>
    <t>Línea 110 kV Central Tocopilla - A.Circuito N°2</t>
  </si>
  <si>
    <t>Línea 110 kV Central Tocopilla - Central Diesel Tamaya.Circuito N°4</t>
  </si>
  <si>
    <t>Línea 220 kV Central Tocopilla - Crucero.Circuito N°6A</t>
  </si>
  <si>
    <t>Línea 220 kV Central Tocopilla - Crucero.Circuito N°7A</t>
  </si>
  <si>
    <t>E-CL N° 165/2016</t>
  </si>
  <si>
    <t>CDEC-SING N° 1098/2016</t>
  </si>
  <si>
    <t>ENGIE N° 177/2016</t>
  </si>
  <si>
    <t>OP-043/2016</t>
  </si>
  <si>
    <t>CDEC-SING N° 1097/2016</t>
  </si>
  <si>
    <t>GSO-006-16</t>
  </si>
  <si>
    <t>CASO33</t>
  </si>
  <si>
    <t>CASO34</t>
  </si>
  <si>
    <t>CASO35</t>
  </si>
  <si>
    <t>CASO36</t>
  </si>
  <si>
    <t>CASO37</t>
  </si>
  <si>
    <t>CASO38</t>
  </si>
  <si>
    <t>CASO39</t>
  </si>
  <si>
    <t>CASO40</t>
  </si>
  <si>
    <t>CASO41</t>
  </si>
  <si>
    <t>CASO42</t>
  </si>
  <si>
    <t>CASO43</t>
  </si>
  <si>
    <t>CASO44</t>
  </si>
  <si>
    <t>CASO45</t>
  </si>
  <si>
    <t>CASO46</t>
  </si>
  <si>
    <t>CASO47</t>
  </si>
  <si>
    <t>CASO48</t>
  </si>
  <si>
    <t>CASO49</t>
  </si>
  <si>
    <t>CASO50</t>
  </si>
  <si>
    <t>CASO51</t>
  </si>
  <si>
    <t>CASO52</t>
  </si>
  <si>
    <t>CASO53</t>
  </si>
  <si>
    <t>CASO54</t>
  </si>
  <si>
    <t>CASO55</t>
  </si>
  <si>
    <t>CASO56</t>
  </si>
  <si>
    <t>CASO57</t>
  </si>
  <si>
    <t>CASO58</t>
  </si>
  <si>
    <t>CASO59</t>
  </si>
  <si>
    <t>CASO60</t>
  </si>
  <si>
    <t>CASO61</t>
  </si>
  <si>
    <t>CASO62</t>
  </si>
  <si>
    <t>CASO63</t>
  </si>
  <si>
    <t>CASO64</t>
  </si>
  <si>
    <t>CASO65</t>
  </si>
  <si>
    <t>CASO66</t>
  </si>
  <si>
    <t>CASO67</t>
  </si>
  <si>
    <t>CASO68</t>
  </si>
  <si>
    <t>CASO69</t>
  </si>
  <si>
    <t>CASO70</t>
  </si>
  <si>
    <t>CASO71</t>
  </si>
  <si>
    <t>CASO72</t>
  </si>
  <si>
    <t>CASO73</t>
  </si>
  <si>
    <t>CASO74</t>
  </si>
  <si>
    <t>CASO75</t>
  </si>
  <si>
    <t>CASO76</t>
  </si>
  <si>
    <t>CASO77</t>
  </si>
  <si>
    <t>CASO78</t>
  </si>
  <si>
    <t>CASO79</t>
  </si>
  <si>
    <t>CASO80</t>
  </si>
  <si>
    <t>CASO81</t>
  </si>
  <si>
    <t>CASO82</t>
  </si>
  <si>
    <t>CASO83</t>
  </si>
  <si>
    <t>CASO84</t>
  </si>
  <si>
    <t>CASO85</t>
  </si>
  <si>
    <t>CASO86</t>
  </si>
  <si>
    <t>CASO87</t>
  </si>
  <si>
    <t>CASO88</t>
  </si>
  <si>
    <t>CASO89</t>
  </si>
  <si>
    <t>CASO90</t>
  </si>
  <si>
    <t>CASO91</t>
  </si>
  <si>
    <t>CASO92</t>
  </si>
  <si>
    <t>CASO93</t>
  </si>
  <si>
    <t>CASO94</t>
  </si>
  <si>
    <t>CASO95</t>
  </si>
  <si>
    <t>CASO96</t>
  </si>
  <si>
    <t>CASO97</t>
  </si>
  <si>
    <t>ENEL GREEN POWER DEL SUR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</si>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</sst>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4" formatCode="_-&quot;$&quot;\ * #,##0.00_-;\-&quot;$&quot;\ * #,##0.00_-;_-&quot;$&quot;\ * &quot;-&quot;??_-;_-@_-"/>
    <numFmt numFmtId="43" formatCode="_-* #,##0.00_-;\-* #,##0.00_-;_-* &quot;-&quot;??_-;_-@_-"/>
    <numFmt numFmtId="164" formatCode="0.0"/>
    <numFmt numFmtId="165" formatCode="0.0%"/>
    <numFmt numFmtId="166" formatCode="0.0000000000000000"/>
    <numFmt numFmtId="167" formatCode="d\-mmm\-yy"/>
    <numFmt numFmtId="168" formatCode="mmm"/>
    <numFmt numFmtId="169" formatCode="#,##0.0"/>
    <numFmt numFmtId="170" formatCode="0.00000"/>
    <numFmt numFmtId="171" formatCode="0.0000"/>
    <numFmt numFmtId="172" formatCode="0.000%"/>
    <numFmt numFmtId="173" formatCode="0.000"/>
    <numFmt numFmtId="174" formatCode="_-* #,##0.00\ _P_t_a_-;\-* #,##0.00\ _P_t_a_-;_-* &quot;-&quot;??\ _P_t_a_-;_-@_-"/>
    <numFmt numFmtId="175" formatCode="[$-340A]d&quot; de &quot;mmmm&quot; de &quot;yyyy;@"/>
    <numFmt numFmtId="176" formatCode="mmmm\ yyyy"/>
    <numFmt numFmtId="177" formatCode="_-* #,##0.00\ [$€]_-;\-* #,##0.00\ [$€]_-;_-* &quot;-&quot;??\ [$€]_-;_-@_-"/>
    <numFmt numFmtId="178" formatCode="_-* #,##0.0_-;\-* #,##0.0_-;_-* &quot;-&quot;?_-;_-@_-"/>
    <numFmt numFmtId="179" formatCode="_([$€-2]\ * #,##0.00_);_([$€-2]\ * \(#,##0.00\);_([$€-2]\ * &quot;-&quot;??_)"/>
    <numFmt numFmtId="180" formatCode="[$-F400]h:mm:ss\ AM/PM"/>
    <numFmt numFmtId="181" formatCode="_([$€]* #,##0.00_);_([$€]* \(#,##0.00\);_([$€]* &quot;-&quot;??_);_(@_)"/>
    <numFmt numFmtId="182" formatCode="_(* #,##0.00_);_(* \(#,##0.00\);_(* &quot;-&quot;??_);_(@_)"/>
    <numFmt numFmtId="183" formatCode="_-* #.##0.00_-;\-* #.##0.00_-;_-* &quot;-&quot;??_-;_-@_-"/>
    <numFmt numFmtId="184" formatCode="_-* #,##0.00\ _€_-;\-* #,##0.00\ _€_-;_-* &quot;-&quot;??\ _€_-;_-@_-"/>
    <numFmt numFmtId="185" formatCode="dd/mm/yy;@"/>
    <numFmt numFmtId="186" formatCode="mmmm"/>
  </numFmts>
  <fonts count="12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theme="1"/>
      <name val="Calibri"/>
      <family val="2"/>
      <scheme val="minor"/>
    </font>
    <font>
      <u/>
      <sz val="7.5"/>
      <color indexed="12"/>
      <name val="Arial"/>
      <family val="2"/>
    </font>
    <font>
      <u/>
      <sz val="11"/>
      <color theme="10"/>
      <name val="Calibri"/>
      <family val="2"/>
    </font>
    <font>
      <b/>
      <sz val="8"/>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
      <sz val="9"/>
      <color rgb="FF000000"/>
      <name val="Calibri"/>
      <family val="2"/>
      <scheme val="minor"/>
    </font>
    <font>
      <b/>
      <sz val="9"/>
      <name val="Calibri"/>
      <family val="2"/>
      <scheme val="minor"/>
    </font>
    <font>
      <sz val="9"/>
      <name val="Calibri"/>
      <family val="2"/>
      <scheme val="minor"/>
    </font>
    <font>
      <b/>
      <sz val="9"/>
      <color indexed="9"/>
      <name val="Calibri"/>
      <family val="2"/>
      <scheme val="minor"/>
    </font>
    <font>
      <b/>
      <sz val="9"/>
      <color rgb="FFFFFFFF"/>
      <name val="Calibri"/>
      <family val="2"/>
      <scheme val="minor"/>
    </font>
    <font>
      <sz val="9"/>
      <color theme="0"/>
      <name val="Calibri"/>
      <family val="2"/>
      <scheme val="minor"/>
    </font>
    <font>
      <b/>
      <sz val="9"/>
      <color rgb="FF000000"/>
      <name val="Calibri"/>
      <family val="2"/>
      <scheme val="minor"/>
    </font>
    <font>
      <b/>
      <sz val="9"/>
      <color indexed="12"/>
      <name val="Calibri"/>
      <family val="2"/>
      <scheme val="minor"/>
    </font>
    <font>
      <sz val="9"/>
      <color indexed="23"/>
      <name val="Calibri"/>
      <family val="2"/>
      <scheme val="minor"/>
    </font>
    <font>
      <sz val="9"/>
      <color indexed="9"/>
      <name val="Calibri"/>
      <family val="2"/>
      <scheme val="minor"/>
    </font>
    <font>
      <sz val="6"/>
      <name val="Calibri"/>
      <family val="2"/>
      <scheme val="minor"/>
    </font>
    <font>
      <sz val="6"/>
      <color rgb="FF000000"/>
      <name val="Calibri"/>
      <family val="2"/>
      <scheme val="minor"/>
    </font>
    <font>
      <sz val="6"/>
      <color theme="1"/>
      <name val="Calibri"/>
      <family val="2"/>
      <scheme val="minor"/>
    </font>
    <font>
      <sz val="8"/>
      <color theme="1"/>
      <name val="Calibri"/>
      <family val="2"/>
    </font>
    <font>
      <sz val="20"/>
      <color indexed="8"/>
      <name val="Arial"/>
      <family val="2"/>
    </font>
    <font>
      <sz val="16"/>
      <color indexed="8"/>
      <name val="Arial"/>
      <family val="2"/>
    </font>
    <font>
      <sz val="16"/>
      <color rgb="FF00B0F0"/>
      <name val="Arial"/>
      <family val="2"/>
    </font>
    <font>
      <b/>
      <sz val="16"/>
      <color indexed="8"/>
      <name val="Arial"/>
      <family val="2"/>
    </font>
    <font>
      <sz val="10"/>
      <color indexed="8"/>
      <name val="Arial"/>
      <family val="2"/>
    </font>
    <font>
      <b/>
      <sz val="24"/>
      <color indexed="8"/>
      <name val="Arial"/>
      <family val="2"/>
    </font>
    <font>
      <sz val="10"/>
      <color rgb="FF00B0F0"/>
      <name val="Arial"/>
      <family val="2"/>
    </font>
    <font>
      <b/>
      <sz val="20"/>
      <color indexed="8"/>
      <name val="Arial"/>
      <family val="2"/>
    </font>
    <font>
      <b/>
      <sz val="20"/>
      <color theme="1"/>
      <name val="Arial"/>
      <family val="2"/>
    </font>
    <font>
      <b/>
      <sz val="22"/>
      <color indexed="9"/>
      <name val="Arial"/>
      <family val="2"/>
    </font>
    <font>
      <b/>
      <sz val="18"/>
      <color indexed="9"/>
      <name val="Arial"/>
      <family val="2"/>
    </font>
    <font>
      <b/>
      <sz val="14"/>
      <name val="Arial"/>
      <family val="2"/>
    </font>
    <font>
      <sz val="20"/>
      <color rgb="FF00B0F0"/>
      <name val="Arial"/>
      <family val="2"/>
    </font>
    <font>
      <sz val="20"/>
      <color indexed="12"/>
      <name val="Arial"/>
      <family val="2"/>
    </font>
    <font>
      <sz val="20"/>
      <name val="Arial"/>
      <family val="2"/>
    </font>
    <font>
      <sz val="16"/>
      <name val="Arial"/>
      <family val="2"/>
    </font>
    <font>
      <sz val="10"/>
      <color indexed="10"/>
      <name val="Arial"/>
      <family val="2"/>
    </font>
    <font>
      <b/>
      <sz val="20"/>
      <name val="Arial"/>
      <family val="2"/>
    </font>
    <font>
      <b/>
      <sz val="18"/>
      <color indexed="10"/>
      <name val="Arial"/>
      <family val="2"/>
    </font>
    <font>
      <sz val="20"/>
      <color indexed="10"/>
      <name val="Arial"/>
      <family val="2"/>
    </font>
    <font>
      <b/>
      <sz val="16"/>
      <color rgb="FF0070C0"/>
      <name val="Arial"/>
      <family val="2"/>
    </font>
    <font>
      <sz val="10"/>
      <color rgb="FF0070C0"/>
      <name val="Arial"/>
      <family val="2"/>
    </font>
    <font>
      <b/>
      <u/>
      <sz val="10"/>
      <color theme="1"/>
      <name val="Calibri"/>
      <family val="2"/>
      <scheme val="minor"/>
    </font>
    <font>
      <b/>
      <sz val="6"/>
      <color rgb="FF000000"/>
      <name val="Calibri"/>
      <family val="2"/>
      <scheme val="minor"/>
    </font>
    <font>
      <b/>
      <sz val="6"/>
      <name val="Calibri"/>
      <family val="2"/>
      <scheme val="minor"/>
    </font>
    <font>
      <b/>
      <sz val="10"/>
      <color rgb="FFFFFFFF"/>
      <name val="Arial"/>
      <family val="2"/>
    </font>
    <font>
      <b/>
      <sz val="8"/>
      <color rgb="FFFFFFFF"/>
      <name val="Arial"/>
      <family val="2"/>
    </font>
    <font>
      <sz val="8"/>
      <color theme="1"/>
      <name val="Arial"/>
      <family val="2"/>
    </font>
    <font>
      <b/>
      <sz val="10"/>
      <color rgb="FFDE5C12"/>
      <name val="Arial"/>
      <family val="2"/>
    </font>
    <font>
      <b/>
      <sz val="8"/>
      <color theme="1"/>
      <name val="Calibri"/>
      <family val="2"/>
    </font>
    <font>
      <b/>
      <sz val="24"/>
      <name val="Arial"/>
      <family val="2"/>
    </font>
    <font>
      <b/>
      <sz val="8"/>
      <color theme="1"/>
      <name val="Arial"/>
      <family val="2"/>
    </font>
    <font>
      <sz val="14"/>
      <color rgb="FFFF0000"/>
      <name val="Arial"/>
      <family val="2"/>
    </font>
    <font>
      <sz val="10"/>
      <name val="Calibri"/>
      <family val="2"/>
      <scheme val="minor"/>
    </font>
    <font>
      <sz val="8"/>
      <color rgb="FF000000"/>
      <name val="Calibri"/>
      <family val="2"/>
    </font>
    <font>
      <sz val="18"/>
      <name val="Arial"/>
      <family val="2"/>
    </font>
    <font>
      <b/>
      <sz val="20"/>
      <color rgb="FF00B0F0"/>
      <name val="Arial"/>
      <family val="2"/>
    </font>
    <font>
      <sz val="10"/>
      <color rgb="FFFF0000"/>
      <name val="Calibri"/>
      <family val="2"/>
      <scheme val="minor"/>
    </font>
    <font>
      <vertAlign val="superscript"/>
      <sz val="9"/>
      <color theme="1"/>
      <name val="Calibri"/>
      <family val="2"/>
      <scheme val="minor"/>
    </font>
    <font>
      <sz val="8"/>
      <color theme="1"/>
      <name val="Symbol"/>
      <family val="1"/>
      <charset val="2"/>
    </font>
    <font>
      <sz val="9"/>
      <color rgb="FFFFFFFF"/>
      <name val="Calibri"/>
      <family val="2"/>
    </font>
  </fonts>
  <fills count="7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4"/>
        <bgColor indexed="64"/>
      </patternFill>
    </fill>
    <fill>
      <patternFill patternType="solid">
        <fgColor rgb="FFFFFFFF"/>
        <bgColor indexed="64"/>
      </patternFill>
    </fill>
    <fill>
      <patternFill patternType="solid">
        <fgColor indexed="63"/>
        <bgColor indexed="64"/>
      </patternFill>
    </fill>
    <fill>
      <patternFill patternType="solid">
        <fgColor indexed="43"/>
        <bgColor indexed="64"/>
      </patternFill>
    </fill>
    <fill>
      <patternFill patternType="solid">
        <fgColor theme="0"/>
        <bgColor indexed="64"/>
      </patternFill>
    </fill>
    <fill>
      <patternFill patternType="solid">
        <fgColor rgb="FF4169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FF00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70C0"/>
        <bgColor indexed="64"/>
      </patternFill>
    </fill>
    <fill>
      <patternFill patternType="solid">
        <fgColor theme="5" tint="0.59999389629810485"/>
        <bgColor indexed="64"/>
      </patternFill>
    </fill>
    <fill>
      <patternFill patternType="solid">
        <fgColor indexed="23"/>
        <bgColor indexed="64"/>
      </patternFill>
    </fill>
    <fill>
      <patternFill patternType="solid">
        <fgColor rgb="FF00B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0" tint="-0.14999847407452621"/>
        <bgColor indexed="64"/>
      </patternFill>
    </fill>
    <fill>
      <patternFill patternType="solid">
        <fgColor rgb="FFFFD96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6"/>
        <bgColor indexed="64"/>
      </patternFill>
    </fill>
    <fill>
      <patternFill patternType="solid">
        <fgColor theme="4"/>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diagonal/>
    </border>
    <border>
      <left/>
      <right/>
      <top style="medium">
        <color rgb="FF00000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rgb="FF000000"/>
      </left>
      <right/>
      <top/>
      <bottom/>
      <diagonal/>
    </border>
    <border>
      <left style="thin">
        <color indexed="8"/>
      </left>
      <right/>
      <top style="thin">
        <color indexed="8"/>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bottom/>
      <diagonal/>
    </border>
    <border>
      <left style="thin">
        <color indexed="8"/>
      </left>
      <right/>
      <top style="thin">
        <color indexed="8"/>
      </top>
      <bottom style="double">
        <color indexed="64"/>
      </bottom>
      <diagonal/>
    </border>
    <border>
      <left/>
      <right/>
      <top style="thin">
        <color indexed="8"/>
      </top>
      <bottom style="double">
        <color indexed="64"/>
      </bottom>
      <diagonal/>
    </border>
    <border>
      <left style="thin">
        <color indexed="8"/>
      </left>
      <right/>
      <top style="double">
        <color indexed="64"/>
      </top>
      <bottom/>
      <diagonal/>
    </border>
    <border>
      <left style="thin">
        <color indexed="64"/>
      </left>
      <right/>
      <top style="thin">
        <color indexed="64"/>
      </top>
      <bottom style="double">
        <color indexed="64"/>
      </bottom>
      <diagonal/>
    </border>
    <border>
      <left/>
      <right/>
      <top/>
      <bottom style="medium">
        <color auto="1"/>
      </bottom>
      <diagonal/>
    </border>
    <border>
      <left style="thin">
        <color indexed="64"/>
      </left>
      <right style="thin">
        <color indexed="64"/>
      </right>
      <top style="double">
        <color indexed="64"/>
      </top>
      <bottom style="thin">
        <color indexed="64"/>
      </bottom>
      <diagonal/>
    </border>
    <border>
      <left/>
      <right/>
      <top/>
      <bottom style="thin">
        <color auto="1"/>
      </bottom>
      <diagonal/>
    </border>
    <border>
      <left/>
      <right/>
      <top style="double">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auto="1"/>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rgb="FFDEDEDE"/>
      </left>
      <right/>
      <top style="medium">
        <color rgb="FFDEDEDE"/>
      </top>
      <bottom style="medium">
        <color rgb="FFDEDEDE"/>
      </bottom>
      <diagonal/>
    </border>
    <border>
      <left/>
      <right style="medium">
        <color rgb="FFDEDEDE"/>
      </right>
      <top style="medium">
        <color rgb="FFDEDEDE"/>
      </top>
      <bottom style="medium">
        <color rgb="FFDEDEDE"/>
      </bottom>
      <diagonal/>
    </border>
    <border>
      <left style="medium">
        <color rgb="FFDEDEDE"/>
      </left>
      <right style="medium">
        <color rgb="FFDEDEDE"/>
      </right>
      <top style="medium">
        <color rgb="FFDEDEDE"/>
      </top>
      <bottom style="medium">
        <color rgb="FFDEDEDE"/>
      </bottom>
      <diagonal/>
    </border>
    <border>
      <left style="thin">
        <color rgb="FF000000"/>
      </left>
      <right/>
      <top/>
      <bottom style="medium">
        <color rgb="FFDEDEDE"/>
      </bottom>
      <diagonal/>
    </border>
    <border>
      <left style="medium">
        <color rgb="FFDEDEDE"/>
      </left>
      <right/>
      <top style="medium">
        <color rgb="FFDEDEDE"/>
      </top>
      <bottom/>
      <diagonal/>
    </border>
    <border>
      <left/>
      <right/>
      <top style="medium">
        <color rgb="FFDEDEDE"/>
      </top>
      <bottom/>
      <diagonal/>
    </border>
    <border>
      <left style="thin">
        <color indexed="64"/>
      </left>
      <right/>
      <top style="thin">
        <color indexed="64"/>
      </top>
      <bottom style="medium">
        <color rgb="FFDEDEDE"/>
      </bottom>
      <diagonal/>
    </border>
    <border>
      <left/>
      <right style="thin">
        <color indexed="64"/>
      </right>
      <top style="thin">
        <color indexed="64"/>
      </top>
      <bottom style="medium">
        <color rgb="FFDEDEDE"/>
      </bottom>
      <diagonal/>
    </border>
    <border>
      <left style="thin">
        <color indexed="64"/>
      </left>
      <right style="medium">
        <color rgb="FFDEDEDE"/>
      </right>
      <top style="medium">
        <color rgb="FFDEDEDE"/>
      </top>
      <bottom style="medium">
        <color rgb="FFDEDEDE"/>
      </bottom>
      <diagonal/>
    </border>
    <border>
      <left style="medium">
        <color rgb="FFDEDEDE"/>
      </left>
      <right style="thin">
        <color indexed="64"/>
      </right>
      <top style="medium">
        <color rgb="FFDEDEDE"/>
      </top>
      <bottom style="medium">
        <color rgb="FFDEDEDE"/>
      </bottom>
      <diagonal/>
    </border>
    <border>
      <left style="thin">
        <color indexed="64"/>
      </left>
      <right style="medium">
        <color rgb="FFDEDEDE"/>
      </right>
      <top style="medium">
        <color rgb="FFDEDEDE"/>
      </top>
      <bottom style="thin">
        <color indexed="64"/>
      </bottom>
      <diagonal/>
    </border>
    <border>
      <left style="medium">
        <color rgb="FFDEDEDE"/>
      </left>
      <right style="thin">
        <color indexed="64"/>
      </right>
      <top style="medium">
        <color rgb="FFDEDEDE"/>
      </top>
      <bottom style="thin">
        <color indexed="64"/>
      </bottom>
      <diagonal/>
    </border>
    <border>
      <left/>
      <right style="medium">
        <color rgb="FFDEDEDE"/>
      </right>
      <top style="medium">
        <color rgb="FFDEDEDE"/>
      </top>
      <bottom/>
      <diagonal/>
    </border>
    <border>
      <left/>
      <right style="medium">
        <color rgb="FFDEDEDE"/>
      </right>
      <top/>
      <bottom style="medium">
        <color rgb="FFDEDEDE"/>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rgb="FFFF0000"/>
      </top>
      <bottom/>
      <diagonal/>
    </border>
    <border>
      <left style="thin">
        <color theme="0"/>
      </left>
      <right style="thin">
        <color theme="0"/>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style="thin">
        <color theme="4"/>
      </right>
      <top style="thin">
        <color theme="4"/>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0"/>
      </left>
      <right style="thin">
        <color theme="0"/>
      </right>
      <top/>
      <bottom style="thin">
        <color theme="4"/>
      </bottom>
      <diagonal/>
    </border>
    <border>
      <left style="thin">
        <color theme="0"/>
      </left>
      <right style="thin">
        <color theme="4"/>
      </right>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0"/>
      </right>
      <top style="thin">
        <color theme="4"/>
      </top>
      <bottom style="thin">
        <color theme="0"/>
      </bottom>
      <diagonal/>
    </border>
    <border>
      <left/>
      <right style="thin">
        <color theme="0"/>
      </right>
      <top/>
      <bottom style="thin">
        <color theme="4"/>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4"/>
      </left>
      <right/>
      <top/>
      <bottom style="thin">
        <color theme="0"/>
      </bottom>
      <diagonal/>
    </border>
    <border>
      <left/>
      <right style="thin">
        <color theme="0"/>
      </right>
      <top style="thin">
        <color theme="4"/>
      </top>
      <bottom/>
      <diagonal/>
    </border>
    <border>
      <left style="thin">
        <color indexed="8"/>
      </left>
      <right/>
      <top style="thin">
        <color indexed="64"/>
      </top>
      <bottom style="thin">
        <color indexed="8"/>
      </bottom>
      <diagonal/>
    </border>
    <border>
      <left style="thin">
        <color indexed="65"/>
      </left>
      <right/>
      <top style="thin">
        <color indexed="64"/>
      </top>
      <bottom style="thin">
        <color indexed="8"/>
      </bottom>
      <diagonal/>
    </border>
  </borders>
  <cellStyleXfs count="9921">
    <xf numFmtId="175" fontId="0" fillId="0" borderId="0"/>
    <xf numFmtId="9" fontId="23" fillId="0" borderId="0" applyFont="0" applyFill="0" applyBorder="0" applyAlignment="0" applyProtection="0"/>
    <xf numFmtId="175" fontId="24" fillId="0" borderId="0"/>
    <xf numFmtId="175" fontId="24" fillId="0" borderId="0" applyFont="0" applyFill="0" applyBorder="0" applyAlignment="0" applyProtection="0"/>
    <xf numFmtId="175" fontId="25" fillId="0" borderId="0"/>
    <xf numFmtId="175" fontId="26" fillId="0" borderId="0" applyNumberFormat="0" applyFill="0" applyBorder="0" applyAlignment="0" applyProtection="0"/>
    <xf numFmtId="175" fontId="27" fillId="0" borderId="33" applyNumberFormat="0" applyFill="0" applyAlignment="0" applyProtection="0"/>
    <xf numFmtId="175" fontId="28" fillId="0" borderId="34" applyNumberFormat="0" applyFill="0" applyAlignment="0" applyProtection="0"/>
    <xf numFmtId="175" fontId="29" fillId="0" borderId="35" applyNumberFormat="0" applyFill="0" applyAlignment="0" applyProtection="0"/>
    <xf numFmtId="175" fontId="29" fillId="0" borderId="0" applyNumberFormat="0" applyFill="0" applyBorder="0" applyAlignment="0" applyProtection="0"/>
    <xf numFmtId="175" fontId="30" fillId="10" borderId="0" applyNumberFormat="0" applyBorder="0" applyAlignment="0" applyProtection="0"/>
    <xf numFmtId="175" fontId="31" fillId="11" borderId="0" applyNumberFormat="0" applyBorder="0" applyAlignment="0" applyProtection="0"/>
    <xf numFmtId="175" fontId="32" fillId="12" borderId="0" applyNumberFormat="0" applyBorder="0" applyAlignment="0" applyProtection="0"/>
    <xf numFmtId="175" fontId="33" fillId="13" borderId="36" applyNumberFormat="0" applyAlignment="0" applyProtection="0"/>
    <xf numFmtId="175" fontId="34" fillId="14" borderId="37" applyNumberFormat="0" applyAlignment="0" applyProtection="0"/>
    <xf numFmtId="175" fontId="35" fillId="14" borderId="36" applyNumberFormat="0" applyAlignment="0" applyProtection="0"/>
    <xf numFmtId="175" fontId="36" fillId="0" borderId="38" applyNumberFormat="0" applyFill="0" applyAlignment="0" applyProtection="0"/>
    <xf numFmtId="175" fontId="37" fillId="15" borderId="39" applyNumberFormat="0" applyAlignment="0" applyProtection="0"/>
    <xf numFmtId="175" fontId="38" fillId="0" borderId="0" applyNumberFormat="0" applyFill="0" applyBorder="0" applyAlignment="0" applyProtection="0"/>
    <xf numFmtId="175" fontId="39" fillId="0" borderId="0" applyNumberFormat="0" applyFill="0" applyBorder="0" applyAlignment="0" applyProtection="0"/>
    <xf numFmtId="175" fontId="40" fillId="0" borderId="41" applyNumberFormat="0" applyFill="0" applyAlignment="0" applyProtection="0"/>
    <xf numFmtId="175" fontId="41" fillId="17" borderId="0" applyNumberFormat="0" applyBorder="0" applyAlignment="0" applyProtection="0"/>
    <xf numFmtId="175" fontId="22" fillId="18" borderId="0" applyNumberFormat="0" applyBorder="0" applyAlignment="0" applyProtection="0"/>
    <xf numFmtId="175" fontId="22" fillId="19" borderId="0" applyNumberFormat="0" applyBorder="0" applyAlignment="0" applyProtection="0"/>
    <xf numFmtId="175" fontId="41" fillId="20" borderId="0" applyNumberFormat="0" applyBorder="0" applyAlignment="0" applyProtection="0"/>
    <xf numFmtId="175" fontId="41" fillId="21" borderId="0" applyNumberFormat="0" applyBorder="0" applyAlignment="0" applyProtection="0"/>
    <xf numFmtId="175" fontId="22" fillId="22" borderId="0" applyNumberFormat="0" applyBorder="0" applyAlignment="0" applyProtection="0"/>
    <xf numFmtId="175" fontId="22" fillId="23" borderId="0" applyNumberFormat="0" applyBorder="0" applyAlignment="0" applyProtection="0"/>
    <xf numFmtId="175" fontId="41" fillId="24" borderId="0" applyNumberFormat="0" applyBorder="0" applyAlignment="0" applyProtection="0"/>
    <xf numFmtId="175" fontId="41" fillId="25" borderId="0" applyNumberFormat="0" applyBorder="0" applyAlignment="0" applyProtection="0"/>
    <xf numFmtId="175" fontId="22" fillId="26" borderId="0" applyNumberFormat="0" applyBorder="0" applyAlignment="0" applyProtection="0"/>
    <xf numFmtId="175" fontId="22" fillId="27" borderId="0" applyNumberFormat="0" applyBorder="0" applyAlignment="0" applyProtection="0"/>
    <xf numFmtId="175" fontId="41" fillId="28" borderId="0" applyNumberFormat="0" applyBorder="0" applyAlignment="0" applyProtection="0"/>
    <xf numFmtId="175" fontId="41" fillId="29" borderId="0" applyNumberFormat="0" applyBorder="0" applyAlignment="0" applyProtection="0"/>
    <xf numFmtId="175" fontId="22" fillId="30" borderId="0" applyNumberFormat="0" applyBorder="0" applyAlignment="0" applyProtection="0"/>
    <xf numFmtId="175" fontId="22" fillId="31" borderId="0" applyNumberFormat="0" applyBorder="0" applyAlignment="0" applyProtection="0"/>
    <xf numFmtId="175" fontId="41" fillId="32" borderId="0" applyNumberFormat="0" applyBorder="0" applyAlignment="0" applyProtection="0"/>
    <xf numFmtId="175" fontId="41" fillId="33" borderId="0" applyNumberFormat="0" applyBorder="0" applyAlignment="0" applyProtection="0"/>
    <xf numFmtId="175" fontId="22" fillId="34" borderId="0" applyNumberFormat="0" applyBorder="0" applyAlignment="0" applyProtection="0"/>
    <xf numFmtId="175" fontId="22" fillId="35" borderId="0" applyNumberFormat="0" applyBorder="0" applyAlignment="0" applyProtection="0"/>
    <xf numFmtId="175" fontId="41" fillId="36" borderId="0" applyNumberFormat="0" applyBorder="0" applyAlignment="0" applyProtection="0"/>
    <xf numFmtId="175" fontId="41" fillId="37" borderId="0" applyNumberFormat="0" applyBorder="0" applyAlignment="0" applyProtection="0"/>
    <xf numFmtId="175" fontId="22" fillId="38" borderId="0" applyNumberFormat="0" applyBorder="0" applyAlignment="0" applyProtection="0"/>
    <xf numFmtId="175" fontId="22" fillId="39" borderId="0" applyNumberFormat="0" applyBorder="0" applyAlignment="0" applyProtection="0"/>
    <xf numFmtId="175" fontId="41" fillId="40" borderId="0" applyNumberFormat="0" applyBorder="0" applyAlignment="0" applyProtection="0"/>
    <xf numFmtId="175" fontId="22" fillId="0" borderId="0"/>
    <xf numFmtId="175" fontId="22" fillId="16" borderId="40" applyNumberFormat="0" applyFont="0" applyAlignment="0" applyProtection="0"/>
    <xf numFmtId="9" fontId="42" fillId="0" borderId="0" applyFont="0" applyFill="0" applyBorder="0" applyAlignment="0" applyProtection="0"/>
    <xf numFmtId="175" fontId="21" fillId="0" borderId="0"/>
    <xf numFmtId="175" fontId="21" fillId="16" borderId="40" applyNumberFormat="0" applyFont="0" applyAlignment="0" applyProtection="0"/>
    <xf numFmtId="175" fontId="21" fillId="18" borderId="0" applyNumberFormat="0" applyBorder="0" applyAlignment="0" applyProtection="0"/>
    <xf numFmtId="175" fontId="21" fillId="19" borderId="0" applyNumberFormat="0" applyBorder="0" applyAlignment="0" applyProtection="0"/>
    <xf numFmtId="175" fontId="21" fillId="22" borderId="0" applyNumberFormat="0" applyBorder="0" applyAlignment="0" applyProtection="0"/>
    <xf numFmtId="175" fontId="21" fillId="23" borderId="0" applyNumberFormat="0" applyBorder="0" applyAlignment="0" applyProtection="0"/>
    <xf numFmtId="175" fontId="21" fillId="26" borderId="0" applyNumberFormat="0" applyBorder="0" applyAlignment="0" applyProtection="0"/>
    <xf numFmtId="175" fontId="21" fillId="27" borderId="0" applyNumberFormat="0" applyBorder="0" applyAlignment="0" applyProtection="0"/>
    <xf numFmtId="175" fontId="21" fillId="30" borderId="0" applyNumberFormat="0" applyBorder="0" applyAlignment="0" applyProtection="0"/>
    <xf numFmtId="175" fontId="21" fillId="31" borderId="0" applyNumberFormat="0" applyBorder="0" applyAlignment="0" applyProtection="0"/>
    <xf numFmtId="175" fontId="21" fillId="34" borderId="0" applyNumberFormat="0" applyBorder="0" applyAlignment="0" applyProtection="0"/>
    <xf numFmtId="175" fontId="21" fillId="35" borderId="0" applyNumberFormat="0" applyBorder="0" applyAlignment="0" applyProtection="0"/>
    <xf numFmtId="175" fontId="21" fillId="38" borderId="0" applyNumberFormat="0" applyBorder="0" applyAlignment="0" applyProtection="0"/>
    <xf numFmtId="175" fontId="21" fillId="39" borderId="0" applyNumberFormat="0" applyBorder="0" applyAlignment="0" applyProtection="0"/>
    <xf numFmtId="175" fontId="24" fillId="0" borderId="0"/>
    <xf numFmtId="175" fontId="20" fillId="18" borderId="0" applyNumberFormat="0" applyBorder="0" applyAlignment="0" applyProtection="0"/>
    <xf numFmtId="175" fontId="20" fillId="19" borderId="0" applyNumberFormat="0" applyBorder="0" applyAlignment="0" applyProtection="0"/>
    <xf numFmtId="175" fontId="20" fillId="22" borderId="0" applyNumberFormat="0" applyBorder="0" applyAlignment="0" applyProtection="0"/>
    <xf numFmtId="175" fontId="20" fillId="23" borderId="0" applyNumberFormat="0" applyBorder="0" applyAlignment="0" applyProtection="0"/>
    <xf numFmtId="175" fontId="20" fillId="26" borderId="0" applyNumberFormat="0" applyBorder="0" applyAlignment="0" applyProtection="0"/>
    <xf numFmtId="175" fontId="20" fillId="27" borderId="0" applyNumberFormat="0" applyBorder="0" applyAlignment="0" applyProtection="0"/>
    <xf numFmtId="175" fontId="20" fillId="30" borderId="0" applyNumberFormat="0" applyBorder="0" applyAlignment="0" applyProtection="0"/>
    <xf numFmtId="175" fontId="20" fillId="31" borderId="0" applyNumberFormat="0" applyBorder="0" applyAlignment="0" applyProtection="0"/>
    <xf numFmtId="175" fontId="20" fillId="34" borderId="0" applyNumberFormat="0" applyBorder="0" applyAlignment="0" applyProtection="0"/>
    <xf numFmtId="175" fontId="20" fillId="35" borderId="0" applyNumberFormat="0" applyBorder="0" applyAlignment="0" applyProtection="0"/>
    <xf numFmtId="175" fontId="20" fillId="38" borderId="0" applyNumberFormat="0" applyBorder="0" applyAlignment="0" applyProtection="0"/>
    <xf numFmtId="175" fontId="20" fillId="39" borderId="0" applyNumberFormat="0" applyBorder="0" applyAlignment="0" applyProtection="0"/>
    <xf numFmtId="175" fontId="20" fillId="0" borderId="0"/>
    <xf numFmtId="175" fontId="20" fillId="16" borderId="40" applyNumberFormat="0" applyFont="0" applyAlignment="0" applyProtection="0"/>
    <xf numFmtId="9" fontId="24" fillId="0" borderId="0" applyFont="0" applyFill="0" applyBorder="0" applyAlignment="0" applyProtection="0"/>
    <xf numFmtId="175" fontId="20" fillId="0" borderId="0"/>
    <xf numFmtId="175" fontId="20" fillId="16" borderId="40" applyNumberFormat="0" applyFont="0" applyAlignment="0" applyProtection="0"/>
    <xf numFmtId="175" fontId="20" fillId="18" borderId="0" applyNumberFormat="0" applyBorder="0" applyAlignment="0" applyProtection="0"/>
    <xf numFmtId="175" fontId="20" fillId="19" borderId="0" applyNumberFormat="0" applyBorder="0" applyAlignment="0" applyProtection="0"/>
    <xf numFmtId="175" fontId="20" fillId="22" borderId="0" applyNumberFormat="0" applyBorder="0" applyAlignment="0" applyProtection="0"/>
    <xf numFmtId="175" fontId="20" fillId="23" borderId="0" applyNumberFormat="0" applyBorder="0" applyAlignment="0" applyProtection="0"/>
    <xf numFmtId="175" fontId="20" fillId="26" borderId="0" applyNumberFormat="0" applyBorder="0" applyAlignment="0" applyProtection="0"/>
    <xf numFmtId="175" fontId="20" fillId="27" borderId="0" applyNumberFormat="0" applyBorder="0" applyAlignment="0" applyProtection="0"/>
    <xf numFmtId="175" fontId="20" fillId="30" borderId="0" applyNumberFormat="0" applyBorder="0" applyAlignment="0" applyProtection="0"/>
    <xf numFmtId="175" fontId="20" fillId="31" borderId="0" applyNumberFormat="0" applyBorder="0" applyAlignment="0" applyProtection="0"/>
    <xf numFmtId="175" fontId="20" fillId="34" borderId="0" applyNumberFormat="0" applyBorder="0" applyAlignment="0" applyProtection="0"/>
    <xf numFmtId="175" fontId="20" fillId="35" borderId="0" applyNumberFormat="0" applyBorder="0" applyAlignment="0" applyProtection="0"/>
    <xf numFmtId="175" fontId="20" fillId="38" borderId="0" applyNumberFormat="0" applyBorder="0" applyAlignment="0" applyProtection="0"/>
    <xf numFmtId="175" fontId="20" fillId="39" borderId="0" applyNumberFormat="0" applyBorder="0" applyAlignment="0" applyProtection="0"/>
    <xf numFmtId="175" fontId="20" fillId="0" borderId="0"/>
    <xf numFmtId="175" fontId="20" fillId="16" borderId="40" applyNumberFormat="0" applyFont="0" applyAlignment="0" applyProtection="0"/>
    <xf numFmtId="175" fontId="20" fillId="18" borderId="0" applyNumberFormat="0" applyBorder="0" applyAlignment="0" applyProtection="0"/>
    <xf numFmtId="175" fontId="20" fillId="19" borderId="0" applyNumberFormat="0" applyBorder="0" applyAlignment="0" applyProtection="0"/>
    <xf numFmtId="175" fontId="20" fillId="22" borderId="0" applyNumberFormat="0" applyBorder="0" applyAlignment="0" applyProtection="0"/>
    <xf numFmtId="175" fontId="20" fillId="23" borderId="0" applyNumberFormat="0" applyBorder="0" applyAlignment="0" applyProtection="0"/>
    <xf numFmtId="175" fontId="20" fillId="26" borderId="0" applyNumberFormat="0" applyBorder="0" applyAlignment="0" applyProtection="0"/>
    <xf numFmtId="175" fontId="20" fillId="27" borderId="0" applyNumberFormat="0" applyBorder="0" applyAlignment="0" applyProtection="0"/>
    <xf numFmtId="175" fontId="20" fillId="30" borderId="0" applyNumberFormat="0" applyBorder="0" applyAlignment="0" applyProtection="0"/>
    <xf numFmtId="175" fontId="20" fillId="31" borderId="0" applyNumberFormat="0" applyBorder="0" applyAlignment="0" applyProtection="0"/>
    <xf numFmtId="175" fontId="20" fillId="34" borderId="0" applyNumberFormat="0" applyBorder="0" applyAlignment="0" applyProtection="0"/>
    <xf numFmtId="175" fontId="20" fillId="35" borderId="0" applyNumberFormat="0" applyBorder="0" applyAlignment="0" applyProtection="0"/>
    <xf numFmtId="175" fontId="20" fillId="38" borderId="0" applyNumberFormat="0" applyBorder="0" applyAlignment="0" applyProtection="0"/>
    <xf numFmtId="175" fontId="20" fillId="39" borderId="0" applyNumberFormat="0" applyBorder="0" applyAlignment="0" applyProtection="0"/>
    <xf numFmtId="175" fontId="20" fillId="0" borderId="0"/>
    <xf numFmtId="175" fontId="20" fillId="0" borderId="0"/>
    <xf numFmtId="175" fontId="20" fillId="16" borderId="40" applyNumberFormat="0" applyFont="0" applyAlignment="0" applyProtection="0"/>
    <xf numFmtId="175" fontId="20" fillId="18" borderId="0" applyNumberFormat="0" applyBorder="0" applyAlignment="0" applyProtection="0"/>
    <xf numFmtId="175" fontId="20" fillId="19" borderId="0" applyNumberFormat="0" applyBorder="0" applyAlignment="0" applyProtection="0"/>
    <xf numFmtId="175" fontId="20" fillId="22" borderId="0" applyNumberFormat="0" applyBorder="0" applyAlignment="0" applyProtection="0"/>
    <xf numFmtId="175" fontId="20" fillId="23" borderId="0" applyNumberFormat="0" applyBorder="0" applyAlignment="0" applyProtection="0"/>
    <xf numFmtId="175" fontId="20" fillId="26" borderId="0" applyNumberFormat="0" applyBorder="0" applyAlignment="0" applyProtection="0"/>
    <xf numFmtId="175" fontId="20" fillId="27" borderId="0" applyNumberFormat="0" applyBorder="0" applyAlignment="0" applyProtection="0"/>
    <xf numFmtId="175" fontId="20" fillId="30" borderId="0" applyNumberFormat="0" applyBorder="0" applyAlignment="0" applyProtection="0"/>
    <xf numFmtId="175" fontId="20" fillId="31" borderId="0" applyNumberFormat="0" applyBorder="0" applyAlignment="0" applyProtection="0"/>
    <xf numFmtId="175" fontId="20" fillId="34" borderId="0" applyNumberFormat="0" applyBorder="0" applyAlignment="0" applyProtection="0"/>
    <xf numFmtId="175" fontId="20" fillId="35" borderId="0" applyNumberFormat="0" applyBorder="0" applyAlignment="0" applyProtection="0"/>
    <xf numFmtId="175" fontId="20" fillId="38" borderId="0" applyNumberFormat="0" applyBorder="0" applyAlignment="0" applyProtection="0"/>
    <xf numFmtId="175" fontId="20" fillId="39" borderId="0" applyNumberFormat="0" applyBorder="0" applyAlignment="0" applyProtection="0"/>
    <xf numFmtId="175" fontId="19" fillId="18" borderId="0" applyNumberFormat="0" applyBorder="0" applyAlignment="0" applyProtection="0"/>
    <xf numFmtId="175" fontId="19" fillId="19"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19" fillId="26" borderId="0" applyNumberFormat="0" applyBorder="0" applyAlignment="0" applyProtection="0"/>
    <xf numFmtId="175" fontId="19" fillId="27" borderId="0" applyNumberFormat="0" applyBorder="0" applyAlignment="0" applyProtection="0"/>
    <xf numFmtId="175" fontId="19" fillId="30" borderId="0" applyNumberFormat="0" applyBorder="0" applyAlignment="0" applyProtection="0"/>
    <xf numFmtId="175" fontId="19" fillId="31" borderId="0" applyNumberFormat="0" applyBorder="0" applyAlignment="0" applyProtection="0"/>
    <xf numFmtId="175" fontId="19" fillId="34" borderId="0" applyNumberFormat="0" applyBorder="0" applyAlignment="0" applyProtection="0"/>
    <xf numFmtId="175" fontId="19" fillId="35" borderId="0" applyNumberFormat="0" applyBorder="0" applyAlignment="0" applyProtection="0"/>
    <xf numFmtId="175" fontId="19" fillId="38" borderId="0" applyNumberFormat="0" applyBorder="0" applyAlignment="0" applyProtection="0"/>
    <xf numFmtId="175" fontId="19" fillId="39" borderId="0" applyNumberFormat="0" applyBorder="0" applyAlignment="0" applyProtection="0"/>
    <xf numFmtId="175" fontId="19" fillId="0" borderId="0"/>
    <xf numFmtId="175" fontId="19" fillId="16" borderId="40" applyNumberFormat="0" applyFont="0" applyAlignment="0" applyProtection="0"/>
    <xf numFmtId="175" fontId="19" fillId="0" borderId="0"/>
    <xf numFmtId="175" fontId="19" fillId="16" borderId="40" applyNumberFormat="0" applyFont="0" applyAlignment="0" applyProtection="0"/>
    <xf numFmtId="175" fontId="19" fillId="18" borderId="0" applyNumberFormat="0" applyBorder="0" applyAlignment="0" applyProtection="0"/>
    <xf numFmtId="175" fontId="19" fillId="19"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19" fillId="26" borderId="0" applyNumberFormat="0" applyBorder="0" applyAlignment="0" applyProtection="0"/>
    <xf numFmtId="175" fontId="19" fillId="27" borderId="0" applyNumberFormat="0" applyBorder="0" applyAlignment="0" applyProtection="0"/>
    <xf numFmtId="175" fontId="19" fillId="30" borderId="0" applyNumberFormat="0" applyBorder="0" applyAlignment="0" applyProtection="0"/>
    <xf numFmtId="175" fontId="19" fillId="31" borderId="0" applyNumberFormat="0" applyBorder="0" applyAlignment="0" applyProtection="0"/>
    <xf numFmtId="175" fontId="19" fillId="34" borderId="0" applyNumberFormat="0" applyBorder="0" applyAlignment="0" applyProtection="0"/>
    <xf numFmtId="175" fontId="19" fillId="35" borderId="0" applyNumberFormat="0" applyBorder="0" applyAlignment="0" applyProtection="0"/>
    <xf numFmtId="175" fontId="19" fillId="38" borderId="0" applyNumberFormat="0" applyBorder="0" applyAlignment="0" applyProtection="0"/>
    <xf numFmtId="175" fontId="19" fillId="39" borderId="0" applyNumberFormat="0" applyBorder="0" applyAlignment="0" applyProtection="0"/>
    <xf numFmtId="175" fontId="19" fillId="0" borderId="0"/>
    <xf numFmtId="175" fontId="19" fillId="16" borderId="40" applyNumberFormat="0" applyFont="0" applyAlignment="0" applyProtection="0"/>
    <xf numFmtId="175" fontId="19" fillId="18" borderId="0" applyNumberFormat="0" applyBorder="0" applyAlignment="0" applyProtection="0"/>
    <xf numFmtId="175" fontId="19" fillId="19"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19" fillId="26" borderId="0" applyNumberFormat="0" applyBorder="0" applyAlignment="0" applyProtection="0"/>
    <xf numFmtId="175" fontId="19" fillId="27" borderId="0" applyNumberFormat="0" applyBorder="0" applyAlignment="0" applyProtection="0"/>
    <xf numFmtId="175" fontId="19" fillId="30" borderId="0" applyNumberFormat="0" applyBorder="0" applyAlignment="0" applyProtection="0"/>
    <xf numFmtId="175" fontId="19" fillId="31" borderId="0" applyNumberFormat="0" applyBorder="0" applyAlignment="0" applyProtection="0"/>
    <xf numFmtId="175" fontId="19" fillId="34" borderId="0" applyNumberFormat="0" applyBorder="0" applyAlignment="0" applyProtection="0"/>
    <xf numFmtId="175" fontId="19" fillId="35" borderId="0" applyNumberFormat="0" applyBorder="0" applyAlignment="0" applyProtection="0"/>
    <xf numFmtId="175" fontId="19" fillId="38" borderId="0" applyNumberFormat="0" applyBorder="0" applyAlignment="0" applyProtection="0"/>
    <xf numFmtId="175" fontId="19" fillId="39" borderId="0" applyNumberFormat="0" applyBorder="0" applyAlignment="0" applyProtection="0"/>
    <xf numFmtId="175" fontId="19" fillId="0" borderId="0"/>
    <xf numFmtId="175" fontId="19" fillId="0" borderId="0"/>
    <xf numFmtId="175" fontId="19" fillId="16" borderId="40" applyNumberFormat="0" applyFont="0" applyAlignment="0" applyProtection="0"/>
    <xf numFmtId="175" fontId="19" fillId="18" borderId="0" applyNumberFormat="0" applyBorder="0" applyAlignment="0" applyProtection="0"/>
    <xf numFmtId="175" fontId="19" fillId="19"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19" fillId="26" borderId="0" applyNumberFormat="0" applyBorder="0" applyAlignment="0" applyProtection="0"/>
    <xf numFmtId="175" fontId="19" fillId="27" borderId="0" applyNumberFormat="0" applyBorder="0" applyAlignment="0" applyProtection="0"/>
    <xf numFmtId="175" fontId="19" fillId="30" borderId="0" applyNumberFormat="0" applyBorder="0" applyAlignment="0" applyProtection="0"/>
    <xf numFmtId="175" fontId="19" fillId="31" borderId="0" applyNumberFormat="0" applyBorder="0" applyAlignment="0" applyProtection="0"/>
    <xf numFmtId="175" fontId="19" fillId="34" borderId="0" applyNumberFormat="0" applyBorder="0" applyAlignment="0" applyProtection="0"/>
    <xf numFmtId="175" fontId="19" fillId="35" borderId="0" applyNumberFormat="0" applyBorder="0" applyAlignment="0" applyProtection="0"/>
    <xf numFmtId="175" fontId="19" fillId="38" borderId="0" applyNumberFormat="0" applyBorder="0" applyAlignment="0" applyProtection="0"/>
    <xf numFmtId="175" fontId="19" fillId="39" borderId="0" applyNumberFormat="0" applyBorder="0" applyAlignment="0" applyProtection="0"/>
    <xf numFmtId="175" fontId="18" fillId="0" borderId="0"/>
    <xf numFmtId="175" fontId="24" fillId="0" borderId="0" applyFont="0" applyFill="0" applyBorder="0" applyAlignment="0" applyProtection="0"/>
    <xf numFmtId="174" fontId="24" fillId="0" borderId="0" applyFont="0" applyFill="0" applyBorder="0" applyAlignment="0" applyProtection="0"/>
    <xf numFmtId="9" fontId="18" fillId="0" borderId="0" applyFont="0" applyFill="0" applyBorder="0" applyAlignment="0" applyProtection="0"/>
    <xf numFmtId="175" fontId="18" fillId="18" borderId="0" applyNumberFormat="0" applyBorder="0" applyAlignment="0" applyProtection="0"/>
    <xf numFmtId="175" fontId="18" fillId="19" borderId="0" applyNumberFormat="0" applyBorder="0" applyAlignment="0" applyProtection="0"/>
    <xf numFmtId="175" fontId="18" fillId="22" borderId="0" applyNumberFormat="0" applyBorder="0" applyAlignment="0" applyProtection="0"/>
    <xf numFmtId="175" fontId="18" fillId="23" borderId="0" applyNumberFormat="0" applyBorder="0" applyAlignment="0" applyProtection="0"/>
    <xf numFmtId="175" fontId="18" fillId="26" borderId="0" applyNumberFormat="0" applyBorder="0" applyAlignment="0" applyProtection="0"/>
    <xf numFmtId="175" fontId="18" fillId="27" borderId="0" applyNumberFormat="0" applyBorder="0" applyAlignment="0" applyProtection="0"/>
    <xf numFmtId="175" fontId="18" fillId="30" borderId="0" applyNumberFormat="0" applyBorder="0" applyAlignment="0" applyProtection="0"/>
    <xf numFmtId="175" fontId="18" fillId="31" borderId="0" applyNumberFormat="0" applyBorder="0" applyAlignment="0" applyProtection="0"/>
    <xf numFmtId="175" fontId="18" fillId="34" borderId="0" applyNumberFormat="0" applyBorder="0" applyAlignment="0" applyProtection="0"/>
    <xf numFmtId="175" fontId="18" fillId="35" borderId="0" applyNumberFormat="0" applyBorder="0" applyAlignment="0" applyProtection="0"/>
    <xf numFmtId="175" fontId="18" fillId="38" borderId="0" applyNumberFormat="0" applyBorder="0" applyAlignment="0" applyProtection="0"/>
    <xf numFmtId="175" fontId="18" fillId="39" borderId="0" applyNumberFormat="0" applyBorder="0" applyAlignment="0" applyProtection="0"/>
    <xf numFmtId="175" fontId="18" fillId="0" borderId="0"/>
    <xf numFmtId="175" fontId="18" fillId="16" borderId="40" applyNumberFormat="0" applyFont="0" applyAlignment="0" applyProtection="0"/>
    <xf numFmtId="9" fontId="43" fillId="0" borderId="0" applyFont="0" applyFill="0" applyBorder="0" applyAlignment="0" applyProtection="0"/>
    <xf numFmtId="175" fontId="18" fillId="0" borderId="0"/>
    <xf numFmtId="175" fontId="18" fillId="16" borderId="40" applyNumberFormat="0" applyFont="0" applyAlignment="0" applyProtection="0"/>
    <xf numFmtId="175" fontId="18" fillId="18" borderId="0" applyNumberFormat="0" applyBorder="0" applyAlignment="0" applyProtection="0"/>
    <xf numFmtId="175" fontId="18" fillId="19" borderId="0" applyNumberFormat="0" applyBorder="0" applyAlignment="0" applyProtection="0"/>
    <xf numFmtId="175" fontId="18" fillId="22" borderId="0" applyNumberFormat="0" applyBorder="0" applyAlignment="0" applyProtection="0"/>
    <xf numFmtId="175" fontId="18" fillId="23" borderId="0" applyNumberFormat="0" applyBorder="0" applyAlignment="0" applyProtection="0"/>
    <xf numFmtId="175" fontId="18" fillId="26" borderId="0" applyNumberFormat="0" applyBorder="0" applyAlignment="0" applyProtection="0"/>
    <xf numFmtId="175" fontId="18" fillId="27" borderId="0" applyNumberFormat="0" applyBorder="0" applyAlignment="0" applyProtection="0"/>
    <xf numFmtId="175" fontId="18" fillId="30" borderId="0" applyNumberFormat="0" applyBorder="0" applyAlignment="0" applyProtection="0"/>
    <xf numFmtId="175" fontId="18" fillId="31" borderId="0" applyNumberFormat="0" applyBorder="0" applyAlignment="0" applyProtection="0"/>
    <xf numFmtId="175" fontId="18" fillId="34" borderId="0" applyNumberFormat="0" applyBorder="0" applyAlignment="0" applyProtection="0"/>
    <xf numFmtId="175" fontId="18" fillId="35" borderId="0" applyNumberFormat="0" applyBorder="0" applyAlignment="0" applyProtection="0"/>
    <xf numFmtId="175" fontId="18" fillId="38" borderId="0" applyNumberFormat="0" applyBorder="0" applyAlignment="0" applyProtection="0"/>
    <xf numFmtId="175" fontId="18" fillId="39" borderId="0" applyNumberFormat="0" applyBorder="0" applyAlignment="0" applyProtection="0"/>
    <xf numFmtId="175" fontId="44" fillId="49" borderId="0" applyNumberFormat="0" applyBorder="0" applyAlignment="0" applyProtection="0"/>
    <xf numFmtId="175" fontId="44" fillId="50" borderId="0" applyNumberFormat="0" applyBorder="0" applyAlignment="0" applyProtection="0"/>
    <xf numFmtId="175" fontId="44" fillId="51" borderId="0" applyNumberFormat="0" applyBorder="0" applyAlignment="0" applyProtection="0"/>
    <xf numFmtId="175" fontId="17" fillId="26" borderId="0" applyNumberFormat="0" applyBorder="0" applyAlignment="0" applyProtection="0"/>
    <xf numFmtId="175" fontId="44" fillId="53" borderId="0" applyNumberFormat="0" applyBorder="0" applyAlignment="0" applyProtection="0"/>
    <xf numFmtId="175" fontId="44" fillId="54" borderId="0" applyNumberFormat="0" applyBorder="0" applyAlignment="0" applyProtection="0"/>
    <xf numFmtId="175" fontId="44" fillId="55" borderId="0" applyNumberFormat="0" applyBorder="0" applyAlignment="0" applyProtection="0"/>
    <xf numFmtId="175" fontId="44" fillId="56" borderId="0" applyNumberFormat="0" applyBorder="0" applyAlignment="0" applyProtection="0"/>
    <xf numFmtId="175" fontId="44" fillId="57" borderId="0" applyNumberFormat="0" applyBorder="0" applyAlignment="0" applyProtection="0"/>
    <xf numFmtId="175" fontId="44" fillId="58" borderId="0" applyNumberFormat="0" applyBorder="0" applyAlignment="0" applyProtection="0"/>
    <xf numFmtId="175" fontId="44" fillId="53" borderId="0" applyNumberFormat="0" applyBorder="0" applyAlignment="0" applyProtection="0"/>
    <xf numFmtId="175" fontId="44" fillId="56" borderId="0" applyNumberFormat="0" applyBorder="0" applyAlignment="0" applyProtection="0"/>
    <xf numFmtId="175" fontId="44" fillId="59" borderId="0" applyNumberFormat="0" applyBorder="0" applyAlignment="0" applyProtection="0"/>
    <xf numFmtId="175" fontId="45" fillId="60" borderId="0" applyNumberFormat="0" applyBorder="0" applyAlignment="0" applyProtection="0"/>
    <xf numFmtId="175" fontId="45" fillId="57" borderId="0" applyNumberFormat="0" applyBorder="0" applyAlignment="0" applyProtection="0"/>
    <xf numFmtId="175" fontId="45" fillId="58" borderId="0" applyNumberFormat="0" applyBorder="0" applyAlignment="0" applyProtection="0"/>
    <xf numFmtId="175" fontId="45" fillId="61" borderId="0" applyNumberFormat="0" applyBorder="0" applyAlignment="0" applyProtection="0"/>
    <xf numFmtId="175" fontId="45" fillId="62" borderId="0" applyNumberFormat="0" applyBorder="0" applyAlignment="0" applyProtection="0"/>
    <xf numFmtId="175" fontId="45" fillId="63" borderId="0" applyNumberFormat="0" applyBorder="0" applyAlignment="0" applyProtection="0"/>
    <xf numFmtId="175" fontId="46" fillId="51" borderId="0" applyNumberFormat="0" applyBorder="0" applyAlignment="0" applyProtection="0"/>
    <xf numFmtId="175" fontId="47" fillId="64" borderId="44" applyNumberFormat="0" applyAlignment="0" applyProtection="0"/>
    <xf numFmtId="175" fontId="48" fillId="65" borderId="45" applyNumberFormat="0" applyAlignment="0" applyProtection="0"/>
    <xf numFmtId="175" fontId="49" fillId="0" borderId="46" applyNumberFormat="0" applyFill="0" applyAlignment="0" applyProtection="0"/>
    <xf numFmtId="175" fontId="50" fillId="0" borderId="0" applyNumberFormat="0" applyFill="0" applyBorder="0" applyAlignment="0" applyProtection="0"/>
    <xf numFmtId="175" fontId="29" fillId="0" borderId="0" applyNumberFormat="0" applyFill="0" applyBorder="0" applyAlignment="0" applyProtection="0"/>
    <xf numFmtId="175" fontId="45" fillId="66" borderId="0" applyNumberFormat="0" applyBorder="0" applyAlignment="0" applyProtection="0"/>
    <xf numFmtId="175" fontId="45" fillId="67" borderId="0" applyNumberFormat="0" applyBorder="0" applyAlignment="0" applyProtection="0"/>
    <xf numFmtId="175" fontId="45" fillId="68" borderId="0" applyNumberFormat="0" applyBorder="0" applyAlignment="0" applyProtection="0"/>
    <xf numFmtId="175" fontId="45" fillId="61" borderId="0" applyNumberFormat="0" applyBorder="0" applyAlignment="0" applyProtection="0"/>
    <xf numFmtId="175" fontId="45" fillId="62" borderId="0" applyNumberFormat="0" applyBorder="0" applyAlignment="0" applyProtection="0"/>
    <xf numFmtId="175" fontId="45" fillId="69" borderId="0" applyNumberFormat="0" applyBorder="0" applyAlignment="0" applyProtection="0"/>
    <xf numFmtId="175" fontId="51" fillId="55" borderId="44" applyNumberFormat="0" applyAlignment="0" applyProtection="0"/>
    <xf numFmtId="175" fontId="52" fillId="50" borderId="0" applyNumberFormat="0" applyBorder="0" applyAlignment="0" applyProtection="0"/>
    <xf numFmtId="43" fontId="44" fillId="0" borderId="0" applyFont="0" applyFill="0" applyBorder="0" applyAlignment="0" applyProtection="0"/>
    <xf numFmtId="175" fontId="53" fillId="70" borderId="0" applyNumberFormat="0" applyBorder="0" applyAlignment="0" applyProtection="0"/>
    <xf numFmtId="175" fontId="17" fillId="0" borderId="0"/>
    <xf numFmtId="175" fontId="44" fillId="52" borderId="47" applyNumberFormat="0" applyFont="0" applyAlignment="0" applyProtection="0"/>
    <xf numFmtId="175" fontId="44" fillId="16" borderId="40" applyNumberFormat="0" applyFont="0" applyAlignment="0" applyProtection="0"/>
    <xf numFmtId="9" fontId="44" fillId="0" borderId="0" applyFont="0" applyFill="0" applyBorder="0" applyAlignment="0" applyProtection="0"/>
    <xf numFmtId="175" fontId="54" fillId="64" borderId="48" applyNumberFormat="0" applyAlignment="0" applyProtection="0"/>
    <xf numFmtId="175" fontId="55" fillId="0" borderId="0" applyNumberFormat="0" applyFill="0" applyBorder="0" applyAlignment="0" applyProtection="0"/>
    <xf numFmtId="175" fontId="56" fillId="0" borderId="0" applyNumberFormat="0" applyFill="0" applyBorder="0" applyAlignment="0" applyProtection="0"/>
    <xf numFmtId="175" fontId="39" fillId="0" borderId="0" applyNumberFormat="0" applyFill="0" applyBorder="0" applyAlignment="0" applyProtection="0"/>
    <xf numFmtId="175" fontId="57" fillId="0" borderId="0" applyNumberFormat="0" applyFill="0" applyBorder="0" applyAlignment="0" applyProtection="0"/>
    <xf numFmtId="175" fontId="58" fillId="0" borderId="49" applyNumberFormat="0" applyFill="0" applyAlignment="0" applyProtection="0"/>
    <xf numFmtId="175" fontId="27" fillId="0" borderId="33" applyNumberFormat="0" applyFill="0" applyAlignment="0" applyProtection="0"/>
    <xf numFmtId="175" fontId="59" fillId="0" borderId="50" applyNumberFormat="0" applyFill="0" applyAlignment="0" applyProtection="0"/>
    <xf numFmtId="175" fontId="28" fillId="0" borderId="34" applyNumberFormat="0" applyFill="0" applyAlignment="0" applyProtection="0"/>
    <xf numFmtId="175" fontId="50" fillId="0" borderId="51" applyNumberFormat="0" applyFill="0" applyAlignment="0" applyProtection="0"/>
    <xf numFmtId="175" fontId="29" fillId="0" borderId="35" applyNumberFormat="0" applyFill="0" applyAlignment="0" applyProtection="0"/>
    <xf numFmtId="175" fontId="26" fillId="0" borderId="0" applyNumberFormat="0" applyFill="0" applyBorder="0" applyAlignment="0" applyProtection="0"/>
    <xf numFmtId="175" fontId="60" fillId="0" borderId="52" applyNumberFormat="0" applyFill="0" applyAlignment="0" applyProtection="0"/>
    <xf numFmtId="175" fontId="40" fillId="0" borderId="41" applyNumberFormat="0" applyFill="0" applyAlignment="0" applyProtection="0"/>
    <xf numFmtId="175" fontId="17" fillId="26" borderId="0" applyNumberFormat="0" applyBorder="0" applyAlignment="0" applyProtection="0"/>
    <xf numFmtId="175" fontId="24" fillId="0" borderId="0" applyFont="0" applyFill="0" applyBorder="0" applyAlignment="0" applyProtection="0"/>
    <xf numFmtId="175" fontId="17" fillId="0" borderId="0"/>
    <xf numFmtId="9" fontId="24" fillId="0" borderId="0" applyFont="0" applyFill="0" applyBorder="0" applyAlignment="0" applyProtection="0"/>
    <xf numFmtId="9" fontId="24" fillId="0" borderId="0" applyFont="0" applyFill="0" applyBorder="0" applyAlignment="0" applyProtection="0"/>
    <xf numFmtId="9" fontId="16" fillId="0" borderId="0" applyFont="0" applyFill="0" applyBorder="0" applyAlignment="0" applyProtection="0"/>
    <xf numFmtId="175" fontId="15" fillId="0" borderId="0"/>
    <xf numFmtId="175" fontId="15" fillId="16" borderId="40" applyNumberFormat="0" applyFont="0" applyAlignment="0" applyProtection="0"/>
    <xf numFmtId="175" fontId="15" fillId="18" borderId="0" applyNumberFormat="0" applyBorder="0" applyAlignment="0" applyProtection="0"/>
    <xf numFmtId="175" fontId="15" fillId="19" borderId="0" applyNumberFormat="0" applyBorder="0" applyAlignment="0" applyProtection="0"/>
    <xf numFmtId="175" fontId="15" fillId="22" borderId="0" applyNumberFormat="0" applyBorder="0" applyAlignment="0" applyProtection="0"/>
    <xf numFmtId="175" fontId="15" fillId="23" borderId="0" applyNumberFormat="0" applyBorder="0" applyAlignment="0" applyProtection="0"/>
    <xf numFmtId="175" fontId="15" fillId="26" borderId="0" applyNumberFormat="0" applyBorder="0" applyAlignment="0" applyProtection="0"/>
    <xf numFmtId="175" fontId="15" fillId="27" borderId="0" applyNumberFormat="0" applyBorder="0" applyAlignment="0" applyProtection="0"/>
    <xf numFmtId="175" fontId="15" fillId="30" borderId="0" applyNumberFormat="0" applyBorder="0" applyAlignment="0" applyProtection="0"/>
    <xf numFmtId="175" fontId="15" fillId="31" borderId="0" applyNumberFormat="0" applyBorder="0" applyAlignment="0" applyProtection="0"/>
    <xf numFmtId="175" fontId="15" fillId="34" borderId="0" applyNumberFormat="0" applyBorder="0" applyAlignment="0" applyProtection="0"/>
    <xf numFmtId="175" fontId="15" fillId="35" borderId="0" applyNumberFormat="0" applyBorder="0" applyAlignment="0" applyProtection="0"/>
    <xf numFmtId="175" fontId="15" fillId="38" borderId="0" applyNumberFormat="0" applyBorder="0" applyAlignment="0" applyProtection="0"/>
    <xf numFmtId="175" fontId="15" fillId="39" borderId="0" applyNumberFormat="0" applyBorder="0" applyAlignment="0" applyProtection="0"/>
    <xf numFmtId="0" fontId="23" fillId="0" borderId="0"/>
    <xf numFmtId="0" fontId="23" fillId="0" borderId="0"/>
    <xf numFmtId="0" fontId="24" fillId="0" borderId="0"/>
    <xf numFmtId="0" fontId="14" fillId="0" borderId="0"/>
    <xf numFmtId="0" fontId="13" fillId="0" borderId="0"/>
    <xf numFmtId="0" fontId="24" fillId="0" borderId="0"/>
    <xf numFmtId="0" fontId="24" fillId="0" borderId="0"/>
    <xf numFmtId="0" fontId="24" fillId="0" borderId="0"/>
    <xf numFmtId="0" fontId="13" fillId="0" borderId="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175" fontId="44" fillId="49" borderId="0" applyNumberFormat="0" applyBorder="0" applyAlignment="0" applyProtection="0"/>
    <xf numFmtId="175" fontId="44" fillId="49" borderId="0" applyNumberFormat="0" applyBorder="0" applyAlignment="0" applyProtection="0"/>
    <xf numFmtId="175" fontId="44" fillId="49" borderId="0" applyNumberFormat="0" applyBorder="0" applyAlignment="0" applyProtection="0"/>
    <xf numFmtId="175"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175" fontId="44" fillId="49" borderId="0" applyNumberFormat="0" applyBorder="0" applyAlignment="0" applyProtection="0"/>
    <xf numFmtId="175" fontId="44" fillId="49" borderId="0" applyNumberFormat="0" applyBorder="0" applyAlignment="0" applyProtection="0"/>
    <xf numFmtId="175"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175" fontId="44" fillId="49" borderId="0" applyNumberFormat="0" applyBorder="0" applyAlignment="0" applyProtection="0"/>
    <xf numFmtId="175" fontId="44" fillId="49" borderId="0" applyNumberFormat="0" applyBorder="0" applyAlignment="0" applyProtection="0"/>
    <xf numFmtId="175" fontId="44" fillId="49" borderId="0" applyNumberFormat="0" applyBorder="0" applyAlignment="0" applyProtection="0"/>
    <xf numFmtId="175" fontId="44" fillId="49" borderId="0" applyNumberFormat="0" applyBorder="0" applyAlignment="0" applyProtection="0"/>
    <xf numFmtId="0" fontId="44" fillId="49"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175" fontId="44" fillId="50" borderId="0" applyNumberFormat="0" applyBorder="0" applyAlignment="0" applyProtection="0"/>
    <xf numFmtId="175" fontId="44" fillId="50" borderId="0" applyNumberFormat="0" applyBorder="0" applyAlignment="0" applyProtection="0"/>
    <xf numFmtId="175" fontId="44" fillId="50" borderId="0" applyNumberFormat="0" applyBorder="0" applyAlignment="0" applyProtection="0"/>
    <xf numFmtId="175"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175" fontId="44" fillId="50" borderId="0" applyNumberFormat="0" applyBorder="0" applyAlignment="0" applyProtection="0"/>
    <xf numFmtId="175" fontId="44" fillId="50" borderId="0" applyNumberFormat="0" applyBorder="0" applyAlignment="0" applyProtection="0"/>
    <xf numFmtId="175"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175" fontId="44" fillId="50" borderId="0" applyNumberFormat="0" applyBorder="0" applyAlignment="0" applyProtection="0"/>
    <xf numFmtId="175" fontId="44" fillId="50" borderId="0" applyNumberFormat="0" applyBorder="0" applyAlignment="0" applyProtection="0"/>
    <xf numFmtId="175" fontId="44" fillId="50" borderId="0" applyNumberFormat="0" applyBorder="0" applyAlignment="0" applyProtection="0"/>
    <xf numFmtId="175" fontId="44" fillId="50" borderId="0" applyNumberFormat="0" applyBorder="0" applyAlignment="0" applyProtection="0"/>
    <xf numFmtId="0" fontId="44" fillId="50"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175" fontId="44" fillId="51" borderId="0" applyNumberFormat="0" applyBorder="0" applyAlignment="0" applyProtection="0"/>
    <xf numFmtId="175" fontId="44" fillId="51" borderId="0" applyNumberFormat="0" applyBorder="0" applyAlignment="0" applyProtection="0"/>
    <xf numFmtId="175" fontId="44" fillId="51" borderId="0" applyNumberFormat="0" applyBorder="0" applyAlignment="0" applyProtection="0"/>
    <xf numFmtId="175"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175" fontId="44" fillId="51" borderId="0" applyNumberFormat="0" applyBorder="0" applyAlignment="0" applyProtection="0"/>
    <xf numFmtId="175"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175" fontId="44" fillId="51" borderId="0" applyNumberFormat="0" applyBorder="0" applyAlignment="0" applyProtection="0"/>
    <xf numFmtId="175" fontId="44" fillId="51" borderId="0" applyNumberFormat="0" applyBorder="0" applyAlignment="0" applyProtection="0"/>
    <xf numFmtId="175" fontId="44" fillId="51" borderId="0" applyNumberFormat="0" applyBorder="0" applyAlignment="0" applyProtection="0"/>
    <xf numFmtId="175" fontId="44" fillId="51" borderId="0" applyNumberFormat="0" applyBorder="0" applyAlignment="0" applyProtection="0"/>
    <xf numFmtId="0" fontId="44" fillId="51"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175" fontId="44" fillId="54" borderId="0" applyNumberFormat="0" applyBorder="0" applyAlignment="0" applyProtection="0"/>
    <xf numFmtId="175" fontId="44" fillId="54" borderId="0" applyNumberFormat="0" applyBorder="0" applyAlignment="0" applyProtection="0"/>
    <xf numFmtId="175" fontId="44" fillId="54" borderId="0" applyNumberFormat="0" applyBorder="0" applyAlignment="0" applyProtection="0"/>
    <xf numFmtId="175"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175" fontId="44" fillId="54" borderId="0" applyNumberFormat="0" applyBorder="0" applyAlignment="0" applyProtection="0"/>
    <xf numFmtId="175" fontId="44" fillId="54" borderId="0" applyNumberFormat="0" applyBorder="0" applyAlignment="0" applyProtection="0"/>
    <xf numFmtId="175"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175" fontId="44" fillId="54" borderId="0" applyNumberFormat="0" applyBorder="0" applyAlignment="0" applyProtection="0"/>
    <xf numFmtId="175" fontId="44" fillId="54" borderId="0" applyNumberFormat="0" applyBorder="0" applyAlignment="0" applyProtection="0"/>
    <xf numFmtId="175" fontId="44" fillId="54" borderId="0" applyNumberFormat="0" applyBorder="0" applyAlignment="0" applyProtection="0"/>
    <xf numFmtId="175" fontId="44" fillId="54"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175" fontId="44" fillId="55" borderId="0" applyNumberFormat="0" applyBorder="0" applyAlignment="0" applyProtection="0"/>
    <xf numFmtId="175" fontId="44" fillId="55" borderId="0" applyNumberFormat="0" applyBorder="0" applyAlignment="0" applyProtection="0"/>
    <xf numFmtId="175" fontId="44" fillId="55" borderId="0" applyNumberFormat="0" applyBorder="0" applyAlignment="0" applyProtection="0"/>
    <xf numFmtId="175"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175" fontId="44" fillId="55" borderId="0" applyNumberFormat="0" applyBorder="0" applyAlignment="0" applyProtection="0"/>
    <xf numFmtId="175" fontId="44" fillId="55" borderId="0" applyNumberFormat="0" applyBorder="0" applyAlignment="0" applyProtection="0"/>
    <xf numFmtId="175"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175" fontId="44" fillId="55" borderId="0" applyNumberFormat="0" applyBorder="0" applyAlignment="0" applyProtection="0"/>
    <xf numFmtId="175" fontId="44" fillId="55" borderId="0" applyNumberFormat="0" applyBorder="0" applyAlignment="0" applyProtection="0"/>
    <xf numFmtId="175" fontId="44" fillId="55" borderId="0" applyNumberFormat="0" applyBorder="0" applyAlignment="0" applyProtection="0"/>
    <xf numFmtId="175" fontId="44" fillId="5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0" fontId="44" fillId="56"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175" fontId="44" fillId="57" borderId="0" applyNumberFormat="0" applyBorder="0" applyAlignment="0" applyProtection="0"/>
    <xf numFmtId="175" fontId="44" fillId="57" borderId="0" applyNumberFormat="0" applyBorder="0" applyAlignment="0" applyProtection="0"/>
    <xf numFmtId="175" fontId="44" fillId="57" borderId="0" applyNumberFormat="0" applyBorder="0" applyAlignment="0" applyProtection="0"/>
    <xf numFmtId="175"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175" fontId="44" fillId="57" borderId="0" applyNumberFormat="0" applyBorder="0" applyAlignment="0" applyProtection="0"/>
    <xf numFmtId="175" fontId="44" fillId="57" borderId="0" applyNumberFormat="0" applyBorder="0" applyAlignment="0" applyProtection="0"/>
    <xf numFmtId="175"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175" fontId="44" fillId="57" borderId="0" applyNumberFormat="0" applyBorder="0" applyAlignment="0" applyProtection="0"/>
    <xf numFmtId="175" fontId="44" fillId="57" borderId="0" applyNumberFormat="0" applyBorder="0" applyAlignment="0" applyProtection="0"/>
    <xf numFmtId="175" fontId="44" fillId="57" borderId="0" applyNumberFormat="0" applyBorder="0" applyAlignment="0" applyProtection="0"/>
    <xf numFmtId="175" fontId="44" fillId="57" borderId="0" applyNumberFormat="0" applyBorder="0" applyAlignment="0" applyProtection="0"/>
    <xf numFmtId="0" fontId="44" fillId="57"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175" fontId="44" fillId="58" borderId="0" applyNumberFormat="0" applyBorder="0" applyAlignment="0" applyProtection="0"/>
    <xf numFmtId="175" fontId="44" fillId="58" borderId="0" applyNumberFormat="0" applyBorder="0" applyAlignment="0" applyProtection="0"/>
    <xf numFmtId="175" fontId="44" fillId="58" borderId="0" applyNumberFormat="0" applyBorder="0" applyAlignment="0" applyProtection="0"/>
    <xf numFmtId="175"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175" fontId="44" fillId="58" borderId="0" applyNumberFormat="0" applyBorder="0" applyAlignment="0" applyProtection="0"/>
    <xf numFmtId="175" fontId="44" fillId="58" borderId="0" applyNumberFormat="0" applyBorder="0" applyAlignment="0" applyProtection="0"/>
    <xf numFmtId="175"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175" fontId="44" fillId="58" borderId="0" applyNumberFormat="0" applyBorder="0" applyAlignment="0" applyProtection="0"/>
    <xf numFmtId="175" fontId="44" fillId="58" borderId="0" applyNumberFormat="0" applyBorder="0" applyAlignment="0" applyProtection="0"/>
    <xf numFmtId="175" fontId="44" fillId="58" borderId="0" applyNumberFormat="0" applyBorder="0" applyAlignment="0" applyProtection="0"/>
    <xf numFmtId="175" fontId="44" fillId="58" borderId="0" applyNumberFormat="0" applyBorder="0" applyAlignment="0" applyProtection="0"/>
    <xf numFmtId="0" fontId="44" fillId="58"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175" fontId="44" fillId="53" borderId="0" applyNumberFormat="0" applyBorder="0" applyAlignment="0" applyProtection="0"/>
    <xf numFmtId="0" fontId="44" fillId="53"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175" fontId="44" fillId="56" borderId="0" applyNumberFormat="0" applyBorder="0" applyAlignment="0" applyProtection="0"/>
    <xf numFmtId="0" fontId="44" fillId="56"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175" fontId="44" fillId="59" borderId="0" applyNumberFormat="0" applyBorder="0" applyAlignment="0" applyProtection="0"/>
    <xf numFmtId="175" fontId="44" fillId="59" borderId="0" applyNumberFormat="0" applyBorder="0" applyAlignment="0" applyProtection="0"/>
    <xf numFmtId="175" fontId="44" fillId="59" borderId="0" applyNumberFormat="0" applyBorder="0" applyAlignment="0" applyProtection="0"/>
    <xf numFmtId="175"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175" fontId="44" fillId="59" borderId="0" applyNumberFormat="0" applyBorder="0" applyAlignment="0" applyProtection="0"/>
    <xf numFmtId="175" fontId="44" fillId="59" borderId="0" applyNumberFormat="0" applyBorder="0" applyAlignment="0" applyProtection="0"/>
    <xf numFmtId="175"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175" fontId="44" fillId="59" borderId="0" applyNumberFormat="0" applyBorder="0" applyAlignment="0" applyProtection="0"/>
    <xf numFmtId="175" fontId="44" fillId="59" borderId="0" applyNumberFormat="0" applyBorder="0" applyAlignment="0" applyProtection="0"/>
    <xf numFmtId="175" fontId="44" fillId="59" borderId="0" applyNumberFormat="0" applyBorder="0" applyAlignment="0" applyProtection="0"/>
    <xf numFmtId="175" fontId="44" fillId="59" borderId="0" applyNumberFormat="0" applyBorder="0" applyAlignment="0" applyProtection="0"/>
    <xf numFmtId="0" fontId="44" fillId="59"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175" fontId="45" fillId="60" borderId="0" applyNumberFormat="0" applyBorder="0" applyAlignment="0" applyProtection="0"/>
    <xf numFmtId="175"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175" fontId="45" fillId="60" borderId="0" applyNumberFormat="0" applyBorder="0" applyAlignment="0" applyProtection="0"/>
    <xf numFmtId="175" fontId="45" fillId="60" borderId="0" applyNumberFormat="0" applyBorder="0" applyAlignment="0" applyProtection="0"/>
    <xf numFmtId="0" fontId="45" fillId="60" borderId="0" applyNumberFormat="0" applyBorder="0" applyAlignment="0" applyProtection="0"/>
    <xf numFmtId="0" fontId="45" fillId="57" borderId="0" applyNumberFormat="0" applyBorder="0" applyAlignment="0" applyProtection="0"/>
    <xf numFmtId="0" fontId="45" fillId="57" borderId="0" applyNumberFormat="0" applyBorder="0" applyAlignment="0" applyProtection="0"/>
    <xf numFmtId="175" fontId="45" fillId="57" borderId="0" applyNumberFormat="0" applyBorder="0" applyAlignment="0" applyProtection="0"/>
    <xf numFmtId="175" fontId="45" fillId="57" borderId="0" applyNumberFormat="0" applyBorder="0" applyAlignment="0" applyProtection="0"/>
    <xf numFmtId="0" fontId="45" fillId="57" borderId="0" applyNumberFormat="0" applyBorder="0" applyAlignment="0" applyProtection="0"/>
    <xf numFmtId="0" fontId="45" fillId="57" borderId="0" applyNumberFormat="0" applyBorder="0" applyAlignment="0" applyProtection="0"/>
    <xf numFmtId="0" fontId="45" fillId="57" borderId="0" applyNumberFormat="0" applyBorder="0" applyAlignment="0" applyProtection="0"/>
    <xf numFmtId="0" fontId="45" fillId="57" borderId="0" applyNumberFormat="0" applyBorder="0" applyAlignment="0" applyProtection="0"/>
    <xf numFmtId="175" fontId="45" fillId="57" borderId="0" applyNumberFormat="0" applyBorder="0" applyAlignment="0" applyProtection="0"/>
    <xf numFmtId="175" fontId="45" fillId="57" borderId="0" applyNumberFormat="0" applyBorder="0" applyAlignment="0" applyProtection="0"/>
    <xf numFmtId="0" fontId="45" fillId="57"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175" fontId="45" fillId="58" borderId="0" applyNumberFormat="0" applyBorder="0" applyAlignment="0" applyProtection="0"/>
    <xf numFmtId="175" fontId="45" fillId="58"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175" fontId="45" fillId="58" borderId="0" applyNumberFormat="0" applyBorder="0" applyAlignment="0" applyProtection="0"/>
    <xf numFmtId="175" fontId="45" fillId="58" borderId="0" applyNumberFormat="0" applyBorder="0" applyAlignment="0" applyProtection="0"/>
    <xf numFmtId="0" fontId="45" fillId="58" borderId="0" applyNumberFormat="0" applyBorder="0" applyAlignment="0" applyProtection="0"/>
    <xf numFmtId="0" fontId="45" fillId="61" borderId="0" applyNumberFormat="0" applyBorder="0" applyAlignment="0" applyProtection="0"/>
    <xf numFmtId="0" fontId="45" fillId="61" borderId="0" applyNumberFormat="0" applyBorder="0" applyAlignment="0" applyProtection="0"/>
    <xf numFmtId="175" fontId="45" fillId="61" borderId="0" applyNumberFormat="0" applyBorder="0" applyAlignment="0" applyProtection="0"/>
    <xf numFmtId="175" fontId="45" fillId="61" borderId="0" applyNumberFormat="0" applyBorder="0" applyAlignment="0" applyProtection="0"/>
    <xf numFmtId="0" fontId="45" fillId="61" borderId="0" applyNumberFormat="0" applyBorder="0" applyAlignment="0" applyProtection="0"/>
    <xf numFmtId="0" fontId="45" fillId="61" borderId="0" applyNumberFormat="0" applyBorder="0" applyAlignment="0" applyProtection="0"/>
    <xf numFmtId="0" fontId="45" fillId="61" borderId="0" applyNumberFormat="0" applyBorder="0" applyAlignment="0" applyProtection="0"/>
    <xf numFmtId="0" fontId="45" fillId="61" borderId="0" applyNumberFormat="0" applyBorder="0" applyAlignment="0" applyProtection="0"/>
    <xf numFmtId="175" fontId="45" fillId="61" borderId="0" applyNumberFormat="0" applyBorder="0" applyAlignment="0" applyProtection="0"/>
    <xf numFmtId="175" fontId="45" fillId="61" borderId="0" applyNumberFormat="0" applyBorder="0" applyAlignment="0" applyProtection="0"/>
    <xf numFmtId="0" fontId="45" fillId="61" borderId="0" applyNumberFormat="0" applyBorder="0" applyAlignment="0" applyProtection="0"/>
    <xf numFmtId="0" fontId="45" fillId="62" borderId="0" applyNumberFormat="0" applyBorder="0" applyAlignment="0" applyProtection="0"/>
    <xf numFmtId="0" fontId="45" fillId="62" borderId="0" applyNumberFormat="0" applyBorder="0" applyAlignment="0" applyProtection="0"/>
    <xf numFmtId="175" fontId="45" fillId="62" borderId="0" applyNumberFormat="0" applyBorder="0" applyAlignment="0" applyProtection="0"/>
    <xf numFmtId="175" fontId="45" fillId="62" borderId="0" applyNumberFormat="0" applyBorder="0" applyAlignment="0" applyProtection="0"/>
    <xf numFmtId="0" fontId="45" fillId="62" borderId="0" applyNumberFormat="0" applyBorder="0" applyAlignment="0" applyProtection="0"/>
    <xf numFmtId="0" fontId="45" fillId="62" borderId="0" applyNumberFormat="0" applyBorder="0" applyAlignment="0" applyProtection="0"/>
    <xf numFmtId="0" fontId="45" fillId="62" borderId="0" applyNumberFormat="0" applyBorder="0" applyAlignment="0" applyProtection="0"/>
    <xf numFmtId="0" fontId="45" fillId="62" borderId="0" applyNumberFormat="0" applyBorder="0" applyAlignment="0" applyProtection="0"/>
    <xf numFmtId="175" fontId="45" fillId="62" borderId="0" applyNumberFormat="0" applyBorder="0" applyAlignment="0" applyProtection="0"/>
    <xf numFmtId="175" fontId="45" fillId="62" borderId="0" applyNumberFormat="0" applyBorder="0" applyAlignment="0" applyProtection="0"/>
    <xf numFmtId="0" fontId="45" fillId="62"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175" fontId="45" fillId="63" borderId="0" applyNumberFormat="0" applyBorder="0" applyAlignment="0" applyProtection="0"/>
    <xf numFmtId="175"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175" fontId="45" fillId="63" borderId="0" applyNumberFormat="0" applyBorder="0" applyAlignment="0" applyProtection="0"/>
    <xf numFmtId="175" fontId="45" fillId="63" borderId="0" applyNumberFormat="0" applyBorder="0" applyAlignment="0" applyProtection="0"/>
    <xf numFmtId="0" fontId="45" fillId="63" borderId="0" applyNumberFormat="0" applyBorder="0" applyAlignment="0" applyProtection="0"/>
    <xf numFmtId="0" fontId="46" fillId="51" borderId="0" applyNumberFormat="0" applyBorder="0" applyAlignment="0" applyProtection="0"/>
    <xf numFmtId="0" fontId="46" fillId="51" borderId="0" applyNumberFormat="0" applyBorder="0" applyAlignment="0" applyProtection="0"/>
    <xf numFmtId="175" fontId="46" fillId="51" borderId="0" applyNumberFormat="0" applyBorder="0" applyAlignment="0" applyProtection="0"/>
    <xf numFmtId="175" fontId="46" fillId="51" borderId="0" applyNumberFormat="0" applyBorder="0" applyAlignment="0" applyProtection="0"/>
    <xf numFmtId="0" fontId="46" fillId="51" borderId="0" applyNumberFormat="0" applyBorder="0" applyAlignment="0" applyProtection="0"/>
    <xf numFmtId="0" fontId="46" fillId="51" borderId="0" applyNumberFormat="0" applyBorder="0" applyAlignment="0" applyProtection="0"/>
    <xf numFmtId="0" fontId="46" fillId="51" borderId="0" applyNumberFormat="0" applyBorder="0" applyAlignment="0" applyProtection="0"/>
    <xf numFmtId="0" fontId="46" fillId="51" borderId="0" applyNumberFormat="0" applyBorder="0" applyAlignment="0" applyProtection="0"/>
    <xf numFmtId="175" fontId="46" fillId="51" borderId="0" applyNumberFormat="0" applyBorder="0" applyAlignment="0" applyProtection="0"/>
    <xf numFmtId="175" fontId="46" fillId="51" borderId="0" applyNumberFormat="0" applyBorder="0" applyAlignment="0" applyProtection="0"/>
    <xf numFmtId="0" fontId="46" fillId="51" borderId="0" applyNumberFormat="0" applyBorder="0" applyAlignment="0" applyProtection="0"/>
    <xf numFmtId="0" fontId="47" fillId="64" borderId="44" applyNumberFormat="0" applyAlignment="0" applyProtection="0"/>
    <xf numFmtId="0" fontId="47" fillId="64" borderId="44" applyNumberFormat="0" applyAlignment="0" applyProtection="0"/>
    <xf numFmtId="175" fontId="47" fillId="64" borderId="44" applyNumberFormat="0" applyAlignment="0" applyProtection="0"/>
    <xf numFmtId="175" fontId="47" fillId="64" borderId="44" applyNumberFormat="0" applyAlignment="0" applyProtection="0"/>
    <xf numFmtId="0" fontId="47" fillId="64" borderId="44" applyNumberFormat="0" applyAlignment="0" applyProtection="0"/>
    <xf numFmtId="0" fontId="47" fillId="64" borderId="44" applyNumberFormat="0" applyAlignment="0" applyProtection="0"/>
    <xf numFmtId="0" fontId="47" fillId="64" borderId="44" applyNumberFormat="0" applyAlignment="0" applyProtection="0"/>
    <xf numFmtId="0" fontId="47" fillId="64" borderId="44" applyNumberFormat="0" applyAlignment="0" applyProtection="0"/>
    <xf numFmtId="175" fontId="47" fillId="64" borderId="44" applyNumberFormat="0" applyAlignment="0" applyProtection="0"/>
    <xf numFmtId="175" fontId="47" fillId="64" borderId="44" applyNumberFormat="0" applyAlignment="0" applyProtection="0"/>
    <xf numFmtId="0" fontId="47" fillId="64" borderId="44" applyNumberFormat="0" applyAlignment="0" applyProtection="0"/>
    <xf numFmtId="0" fontId="48" fillId="65" borderId="45" applyNumberFormat="0" applyAlignment="0" applyProtection="0"/>
    <xf numFmtId="0" fontId="48" fillId="65" borderId="45" applyNumberFormat="0" applyAlignment="0" applyProtection="0"/>
    <xf numFmtId="175" fontId="48" fillId="65" borderId="45" applyNumberFormat="0" applyAlignment="0" applyProtection="0"/>
    <xf numFmtId="175" fontId="48" fillId="65" borderId="45" applyNumberFormat="0" applyAlignment="0" applyProtection="0"/>
    <xf numFmtId="0" fontId="48" fillId="65" borderId="45" applyNumberFormat="0" applyAlignment="0" applyProtection="0"/>
    <xf numFmtId="0" fontId="48" fillId="65" borderId="45" applyNumberFormat="0" applyAlignment="0" applyProtection="0"/>
    <xf numFmtId="0" fontId="48" fillId="65" borderId="45" applyNumberFormat="0" applyAlignment="0" applyProtection="0"/>
    <xf numFmtId="0" fontId="48" fillId="65" borderId="45" applyNumberFormat="0" applyAlignment="0" applyProtection="0"/>
    <xf numFmtId="175" fontId="48" fillId="65" borderId="45" applyNumberFormat="0" applyAlignment="0" applyProtection="0"/>
    <xf numFmtId="175" fontId="48" fillId="65" borderId="45" applyNumberFormat="0" applyAlignment="0" applyProtection="0"/>
    <xf numFmtId="0" fontId="48" fillId="65" borderId="45" applyNumberFormat="0" applyAlignment="0" applyProtection="0"/>
    <xf numFmtId="0" fontId="49" fillId="0" borderId="46" applyNumberFormat="0" applyFill="0" applyAlignment="0" applyProtection="0"/>
    <xf numFmtId="0" fontId="49" fillId="0" borderId="46" applyNumberFormat="0" applyFill="0" applyAlignment="0" applyProtection="0"/>
    <xf numFmtId="175" fontId="49" fillId="0" borderId="46" applyNumberFormat="0" applyFill="0" applyAlignment="0" applyProtection="0"/>
    <xf numFmtId="175" fontId="49" fillId="0" borderId="46" applyNumberFormat="0" applyFill="0" applyAlignment="0" applyProtection="0"/>
    <xf numFmtId="0" fontId="49" fillId="0" borderId="46" applyNumberFormat="0" applyFill="0" applyAlignment="0" applyProtection="0"/>
    <xf numFmtId="0" fontId="49" fillId="0" borderId="46" applyNumberFormat="0" applyFill="0" applyAlignment="0" applyProtection="0"/>
    <xf numFmtId="0" fontId="49" fillId="0" borderId="46" applyNumberFormat="0" applyFill="0" applyAlignment="0" applyProtection="0"/>
    <xf numFmtId="0" fontId="49" fillId="0" borderId="46" applyNumberFormat="0" applyFill="0" applyAlignment="0" applyProtection="0"/>
    <xf numFmtId="175" fontId="49" fillId="0" borderId="46" applyNumberFormat="0" applyFill="0" applyAlignment="0" applyProtection="0"/>
    <xf numFmtId="175" fontId="49" fillId="0" borderId="46" applyNumberFormat="0" applyFill="0" applyAlignment="0" applyProtection="0"/>
    <xf numFmtId="0" fontId="49" fillId="0" borderId="46"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175" fontId="50" fillId="0" borderId="0" applyNumberFormat="0" applyFill="0" applyBorder="0" applyAlignment="0" applyProtection="0"/>
    <xf numFmtId="175"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175" fontId="50" fillId="0" borderId="0" applyNumberFormat="0" applyFill="0" applyBorder="0" applyAlignment="0" applyProtection="0"/>
    <xf numFmtId="175" fontId="50" fillId="0" borderId="0" applyNumberFormat="0" applyFill="0" applyBorder="0" applyAlignment="0" applyProtection="0"/>
    <xf numFmtId="0" fontId="50" fillId="0" borderId="0" applyNumberFormat="0" applyFill="0" applyBorder="0" applyAlignment="0" applyProtection="0"/>
    <xf numFmtId="0" fontId="45" fillId="66" borderId="0" applyNumberFormat="0" applyBorder="0" applyAlignment="0" applyProtection="0"/>
    <xf numFmtId="0" fontId="45" fillId="66" borderId="0" applyNumberFormat="0" applyBorder="0" applyAlignment="0" applyProtection="0"/>
    <xf numFmtId="175" fontId="45" fillId="66" borderId="0" applyNumberFormat="0" applyBorder="0" applyAlignment="0" applyProtection="0"/>
    <xf numFmtId="175" fontId="45" fillId="66" borderId="0" applyNumberFormat="0" applyBorder="0" applyAlignment="0" applyProtection="0"/>
    <xf numFmtId="0" fontId="45" fillId="66" borderId="0" applyNumberFormat="0" applyBorder="0" applyAlignment="0" applyProtection="0"/>
    <xf numFmtId="0" fontId="45" fillId="66" borderId="0" applyNumberFormat="0" applyBorder="0" applyAlignment="0" applyProtection="0"/>
    <xf numFmtId="0" fontId="45" fillId="66" borderId="0" applyNumberFormat="0" applyBorder="0" applyAlignment="0" applyProtection="0"/>
    <xf numFmtId="0" fontId="45" fillId="66" borderId="0" applyNumberFormat="0" applyBorder="0" applyAlignment="0" applyProtection="0"/>
    <xf numFmtId="175" fontId="45" fillId="66" borderId="0" applyNumberFormat="0" applyBorder="0" applyAlignment="0" applyProtection="0"/>
    <xf numFmtId="175" fontId="45" fillId="66" borderId="0" applyNumberFormat="0" applyBorder="0" applyAlignment="0" applyProtection="0"/>
    <xf numFmtId="0" fontId="45" fillId="66" borderId="0" applyNumberFormat="0" applyBorder="0" applyAlignment="0" applyProtection="0"/>
    <xf numFmtId="0" fontId="45" fillId="67" borderId="0" applyNumberFormat="0" applyBorder="0" applyAlignment="0" applyProtection="0"/>
    <xf numFmtId="0" fontId="45" fillId="67" borderId="0" applyNumberFormat="0" applyBorder="0" applyAlignment="0" applyProtection="0"/>
    <xf numFmtId="175" fontId="45" fillId="67" borderId="0" applyNumberFormat="0" applyBorder="0" applyAlignment="0" applyProtection="0"/>
    <xf numFmtId="175" fontId="45" fillId="67" borderId="0" applyNumberFormat="0" applyBorder="0" applyAlignment="0" applyProtection="0"/>
    <xf numFmtId="0" fontId="45" fillId="67" borderId="0" applyNumberFormat="0" applyBorder="0" applyAlignment="0" applyProtection="0"/>
    <xf numFmtId="0" fontId="45" fillId="67" borderId="0" applyNumberFormat="0" applyBorder="0" applyAlignment="0" applyProtection="0"/>
    <xf numFmtId="0" fontId="45" fillId="67" borderId="0" applyNumberFormat="0" applyBorder="0" applyAlignment="0" applyProtection="0"/>
    <xf numFmtId="0" fontId="45" fillId="67" borderId="0" applyNumberFormat="0" applyBorder="0" applyAlignment="0" applyProtection="0"/>
    <xf numFmtId="175" fontId="45" fillId="67" borderId="0" applyNumberFormat="0" applyBorder="0" applyAlignment="0" applyProtection="0"/>
    <xf numFmtId="175" fontId="45" fillId="67" borderId="0" applyNumberFormat="0" applyBorder="0" applyAlignment="0" applyProtection="0"/>
    <xf numFmtId="0" fontId="45" fillId="67" borderId="0" applyNumberFormat="0" applyBorder="0" applyAlignment="0" applyProtection="0"/>
    <xf numFmtId="0" fontId="45" fillId="68" borderId="0" applyNumberFormat="0" applyBorder="0" applyAlignment="0" applyProtection="0"/>
    <xf numFmtId="0" fontId="45" fillId="68" borderId="0" applyNumberFormat="0" applyBorder="0" applyAlignment="0" applyProtection="0"/>
    <xf numFmtId="175" fontId="45" fillId="68" borderId="0" applyNumberFormat="0" applyBorder="0" applyAlignment="0" applyProtection="0"/>
    <xf numFmtId="175" fontId="45" fillId="68" borderId="0" applyNumberFormat="0" applyBorder="0" applyAlignment="0" applyProtection="0"/>
    <xf numFmtId="0" fontId="45" fillId="68" borderId="0" applyNumberFormat="0" applyBorder="0" applyAlignment="0" applyProtection="0"/>
    <xf numFmtId="0" fontId="45" fillId="68" borderId="0" applyNumberFormat="0" applyBorder="0" applyAlignment="0" applyProtection="0"/>
    <xf numFmtId="0" fontId="45" fillId="68" borderId="0" applyNumberFormat="0" applyBorder="0" applyAlignment="0" applyProtection="0"/>
    <xf numFmtId="0" fontId="45" fillId="68" borderId="0" applyNumberFormat="0" applyBorder="0" applyAlignment="0" applyProtection="0"/>
    <xf numFmtId="175" fontId="45" fillId="68" borderId="0" applyNumberFormat="0" applyBorder="0" applyAlignment="0" applyProtection="0"/>
    <xf numFmtId="175" fontId="45" fillId="68" borderId="0" applyNumberFormat="0" applyBorder="0" applyAlignment="0" applyProtection="0"/>
    <xf numFmtId="0" fontId="45" fillId="68" borderId="0" applyNumberFormat="0" applyBorder="0" applyAlignment="0" applyProtection="0"/>
    <xf numFmtId="0" fontId="45" fillId="61" borderId="0" applyNumberFormat="0" applyBorder="0" applyAlignment="0" applyProtection="0"/>
    <xf numFmtId="0" fontId="45" fillId="61" borderId="0" applyNumberFormat="0" applyBorder="0" applyAlignment="0" applyProtection="0"/>
    <xf numFmtId="175" fontId="45" fillId="61" borderId="0" applyNumberFormat="0" applyBorder="0" applyAlignment="0" applyProtection="0"/>
    <xf numFmtId="175" fontId="45" fillId="61" borderId="0" applyNumberFormat="0" applyBorder="0" applyAlignment="0" applyProtection="0"/>
    <xf numFmtId="0" fontId="45" fillId="61" borderId="0" applyNumberFormat="0" applyBorder="0" applyAlignment="0" applyProtection="0"/>
    <xf numFmtId="0" fontId="45" fillId="61" borderId="0" applyNumberFormat="0" applyBorder="0" applyAlignment="0" applyProtection="0"/>
    <xf numFmtId="0" fontId="45" fillId="61" borderId="0" applyNumberFormat="0" applyBorder="0" applyAlignment="0" applyProtection="0"/>
    <xf numFmtId="0" fontId="45" fillId="61" borderId="0" applyNumberFormat="0" applyBorder="0" applyAlignment="0" applyProtection="0"/>
    <xf numFmtId="175" fontId="45" fillId="61" borderId="0" applyNumberFormat="0" applyBorder="0" applyAlignment="0" applyProtection="0"/>
    <xf numFmtId="175" fontId="45" fillId="61" borderId="0" applyNumberFormat="0" applyBorder="0" applyAlignment="0" applyProtection="0"/>
    <xf numFmtId="0" fontId="45" fillId="61" borderId="0" applyNumberFormat="0" applyBorder="0" applyAlignment="0" applyProtection="0"/>
    <xf numFmtId="0" fontId="45" fillId="62" borderId="0" applyNumberFormat="0" applyBorder="0" applyAlignment="0" applyProtection="0"/>
    <xf numFmtId="0" fontId="45" fillId="62" borderId="0" applyNumberFormat="0" applyBorder="0" applyAlignment="0" applyProtection="0"/>
    <xf numFmtId="175" fontId="45" fillId="62" borderId="0" applyNumberFormat="0" applyBorder="0" applyAlignment="0" applyProtection="0"/>
    <xf numFmtId="175" fontId="45" fillId="62" borderId="0" applyNumberFormat="0" applyBorder="0" applyAlignment="0" applyProtection="0"/>
    <xf numFmtId="0" fontId="45" fillId="62" borderId="0" applyNumberFormat="0" applyBorder="0" applyAlignment="0" applyProtection="0"/>
    <xf numFmtId="0" fontId="45" fillId="62" borderId="0" applyNumberFormat="0" applyBorder="0" applyAlignment="0" applyProtection="0"/>
    <xf numFmtId="0" fontId="45" fillId="62" borderId="0" applyNumberFormat="0" applyBorder="0" applyAlignment="0" applyProtection="0"/>
    <xf numFmtId="0" fontId="45" fillId="62" borderId="0" applyNumberFormat="0" applyBorder="0" applyAlignment="0" applyProtection="0"/>
    <xf numFmtId="175" fontId="45" fillId="62" borderId="0" applyNumberFormat="0" applyBorder="0" applyAlignment="0" applyProtection="0"/>
    <xf numFmtId="175" fontId="45" fillId="62" borderId="0" applyNumberFormat="0" applyBorder="0" applyAlignment="0" applyProtection="0"/>
    <xf numFmtId="0" fontId="45" fillId="62"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175" fontId="45" fillId="69" borderId="0" applyNumberFormat="0" applyBorder="0" applyAlignment="0" applyProtection="0"/>
    <xf numFmtId="175"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175" fontId="45" fillId="69" borderId="0" applyNumberFormat="0" applyBorder="0" applyAlignment="0" applyProtection="0"/>
    <xf numFmtId="175" fontId="45" fillId="69" borderId="0" applyNumberFormat="0" applyBorder="0" applyAlignment="0" applyProtection="0"/>
    <xf numFmtId="0" fontId="45" fillId="69" borderId="0" applyNumberFormat="0" applyBorder="0" applyAlignment="0" applyProtection="0"/>
    <xf numFmtId="0" fontId="51" fillId="55" borderId="44" applyNumberFormat="0" applyAlignment="0" applyProtection="0"/>
    <xf numFmtId="0" fontId="51" fillId="55" borderId="44" applyNumberFormat="0" applyAlignment="0" applyProtection="0"/>
    <xf numFmtId="175" fontId="51" fillId="55" borderId="44" applyNumberFormat="0" applyAlignment="0" applyProtection="0"/>
    <xf numFmtId="175" fontId="51" fillId="55" borderId="44" applyNumberFormat="0" applyAlignment="0" applyProtection="0"/>
    <xf numFmtId="0" fontId="51" fillId="55" borderId="44" applyNumberFormat="0" applyAlignment="0" applyProtection="0"/>
    <xf numFmtId="0" fontId="51" fillId="55" borderId="44" applyNumberFormat="0" applyAlignment="0" applyProtection="0"/>
    <xf numFmtId="0" fontId="51" fillId="55" borderId="44" applyNumberFormat="0" applyAlignment="0" applyProtection="0"/>
    <xf numFmtId="0" fontId="51" fillId="55" borderId="44" applyNumberFormat="0" applyAlignment="0" applyProtection="0"/>
    <xf numFmtId="175" fontId="51" fillId="55" borderId="44" applyNumberFormat="0" applyAlignment="0" applyProtection="0"/>
    <xf numFmtId="175" fontId="51" fillId="55" borderId="44" applyNumberFormat="0" applyAlignment="0" applyProtection="0"/>
    <xf numFmtId="0" fontId="51" fillId="55" borderId="44" applyNumberFormat="0" applyAlignment="0" applyProtection="0"/>
    <xf numFmtId="179"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5" fontId="24" fillId="0" borderId="0" applyFont="0" applyFill="0" applyBorder="0" applyAlignment="0" applyProtection="0"/>
    <xf numFmtId="177" fontId="24" fillId="0" borderId="0" applyFont="0" applyFill="0" applyBorder="0" applyAlignment="0" applyProtection="0"/>
    <xf numFmtId="175" fontId="24" fillId="0" borderId="0" applyFont="0" applyFill="0" applyBorder="0" applyAlignment="0" applyProtection="0"/>
    <xf numFmtId="180" fontId="24" fillId="0" borderId="0" applyFont="0" applyFill="0" applyBorder="0" applyAlignment="0" applyProtection="0"/>
    <xf numFmtId="175" fontId="24" fillId="0" borderId="0" applyFont="0" applyFill="0" applyBorder="0" applyAlignment="0" applyProtection="0"/>
    <xf numFmtId="181" fontId="24" fillId="0" borderId="0" applyFont="0" applyFill="0" applyBorder="0" applyAlignment="0" applyProtection="0"/>
    <xf numFmtId="177"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9" fontId="24" fillId="0" borderId="0" applyFont="0" applyFill="0" applyBorder="0" applyAlignment="0" applyProtection="0"/>
    <xf numFmtId="175" fontId="24" fillId="0" borderId="0" applyFont="0" applyFill="0" applyBorder="0" applyAlignment="0" applyProtection="0"/>
    <xf numFmtId="177" fontId="24" fillId="0" borderId="0" applyFont="0" applyFill="0" applyBorder="0" applyAlignment="0" applyProtection="0"/>
    <xf numFmtId="0" fontId="62" fillId="0" borderId="0" applyNumberFormat="0" applyFill="0" applyBorder="0" applyAlignment="0" applyProtection="0">
      <alignment vertical="top"/>
      <protection locked="0"/>
    </xf>
    <xf numFmtId="0" fontId="52" fillId="50" borderId="0" applyNumberFormat="0" applyBorder="0" applyAlignment="0" applyProtection="0"/>
    <xf numFmtId="0" fontId="52" fillId="50" borderId="0" applyNumberFormat="0" applyBorder="0" applyAlignment="0" applyProtection="0"/>
    <xf numFmtId="175" fontId="52" fillId="50" borderId="0" applyNumberFormat="0" applyBorder="0" applyAlignment="0" applyProtection="0"/>
    <xf numFmtId="175"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175" fontId="52" fillId="50" borderId="0" applyNumberFormat="0" applyBorder="0" applyAlignment="0" applyProtection="0"/>
    <xf numFmtId="175" fontId="52" fillId="50" borderId="0" applyNumberFormat="0" applyBorder="0" applyAlignment="0" applyProtection="0"/>
    <xf numFmtId="0" fontId="52" fillId="50" borderId="0" applyNumberFormat="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2" fontId="24" fillId="0" borderId="0" applyFont="0" applyFill="0" applyBorder="0" applyAlignment="0" applyProtection="0"/>
    <xf numFmtId="43" fontId="24" fillId="0" borderId="0" applyFont="0" applyFill="0" applyBorder="0" applyAlignment="0" applyProtection="0"/>
    <xf numFmtId="182"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2" fontId="24" fillId="0" borderId="0" applyFont="0" applyFill="0" applyBorder="0" applyAlignment="0" applyProtection="0"/>
    <xf numFmtId="182" fontId="24" fillId="0" borderId="0" applyFont="0" applyFill="0" applyBorder="0" applyAlignment="0" applyProtection="0"/>
    <xf numFmtId="43" fontId="24" fillId="0" borderId="0" applyFont="0" applyFill="0" applyBorder="0" applyAlignment="0" applyProtection="0"/>
    <xf numFmtId="182" fontId="24" fillId="0" borderId="0" applyFont="0" applyFill="0" applyBorder="0" applyAlignment="0" applyProtection="0"/>
    <xf numFmtId="43" fontId="12" fillId="0" borderId="0" applyFont="0" applyFill="0" applyBorder="0" applyAlignment="0" applyProtection="0"/>
    <xf numFmtId="43" fontId="2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2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44" fontId="24" fillId="0" borderId="0" applyFont="0" applyFill="0" applyBorder="0" applyAlignment="0" applyProtection="0"/>
    <xf numFmtId="0" fontId="53" fillId="70" borderId="0" applyNumberFormat="0" applyBorder="0" applyAlignment="0" applyProtection="0"/>
    <xf numFmtId="0" fontId="53" fillId="70" borderId="0" applyNumberFormat="0" applyBorder="0" applyAlignment="0" applyProtection="0"/>
    <xf numFmtId="175" fontId="53" fillId="70" borderId="0" applyNumberFormat="0" applyBorder="0" applyAlignment="0" applyProtection="0"/>
    <xf numFmtId="175" fontId="53" fillId="70" borderId="0" applyNumberFormat="0" applyBorder="0" applyAlignment="0" applyProtection="0"/>
    <xf numFmtId="0" fontId="53" fillId="70" borderId="0" applyNumberFormat="0" applyBorder="0" applyAlignment="0" applyProtection="0"/>
    <xf numFmtId="0" fontId="53" fillId="70" borderId="0" applyNumberFormat="0" applyBorder="0" applyAlignment="0" applyProtection="0"/>
    <xf numFmtId="0" fontId="53" fillId="70" borderId="0" applyNumberFormat="0" applyBorder="0" applyAlignment="0" applyProtection="0"/>
    <xf numFmtId="0" fontId="53" fillId="70" borderId="0" applyNumberFormat="0" applyBorder="0" applyAlignment="0" applyProtection="0"/>
    <xf numFmtId="175" fontId="53" fillId="70" borderId="0" applyNumberFormat="0" applyBorder="0" applyAlignment="0" applyProtection="0"/>
    <xf numFmtId="175" fontId="53" fillId="70" borderId="0" applyNumberFormat="0" applyBorder="0" applyAlignment="0" applyProtection="0"/>
    <xf numFmtId="0" fontId="53" fillId="70" borderId="0" applyNumberFormat="0" applyBorder="0" applyAlignment="0" applyProtection="0"/>
    <xf numFmtId="0" fontId="12" fillId="0" borderId="0"/>
    <xf numFmtId="0" fontId="12" fillId="0" borderId="0"/>
    <xf numFmtId="175" fontId="12" fillId="0" borderId="0"/>
    <xf numFmtId="175"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24" fillId="0" borderId="0"/>
    <xf numFmtId="0" fontId="24" fillId="0" borderId="0"/>
    <xf numFmtId="175"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24" fillId="0" borderId="0"/>
    <xf numFmtId="180" fontId="24" fillId="0" borderId="0"/>
    <xf numFmtId="175"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24" fillId="0" borderId="0"/>
    <xf numFmtId="175"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24" fillId="0" borderId="0"/>
    <xf numFmtId="0" fontId="24" fillId="0" borderId="0"/>
    <xf numFmtId="175" fontId="24" fillId="0" borderId="0"/>
    <xf numFmtId="0" fontId="24" fillId="0" borderId="0"/>
    <xf numFmtId="175" fontId="24" fillId="0" borderId="0"/>
    <xf numFmtId="180" fontId="24" fillId="0" borderId="0"/>
    <xf numFmtId="175" fontId="24" fillId="0" borderId="0"/>
    <xf numFmtId="0" fontId="24" fillId="0" borderId="0"/>
    <xf numFmtId="0" fontId="24"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12" fillId="0" borderId="0"/>
    <xf numFmtId="0" fontId="12" fillId="0" borderId="0"/>
    <xf numFmtId="0" fontId="12" fillId="0" borderId="0"/>
    <xf numFmtId="175"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80" fontId="24" fillId="0" borderId="0"/>
    <xf numFmtId="175" fontId="12" fillId="0" borderId="0"/>
    <xf numFmtId="175"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175" fontId="12" fillId="0" borderId="0"/>
    <xf numFmtId="175" fontId="12" fillId="0" borderId="0"/>
    <xf numFmtId="175" fontId="12" fillId="0" borderId="0"/>
    <xf numFmtId="0" fontId="24" fillId="0" borderId="0"/>
    <xf numFmtId="175" fontId="24"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44" fillId="0" borderId="0"/>
    <xf numFmtId="0" fontId="44" fillId="0" borderId="0"/>
    <xf numFmtId="0" fontId="44" fillId="0" borderId="0"/>
    <xf numFmtId="0" fontId="44" fillId="0" borderId="0"/>
    <xf numFmtId="0" fontId="44" fillId="0" borderId="0"/>
    <xf numFmtId="175" fontId="44" fillId="0" borderId="0"/>
    <xf numFmtId="175" fontId="44" fillId="0" borderId="0"/>
    <xf numFmtId="175" fontId="44" fillId="0" borderId="0"/>
    <xf numFmtId="175"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75" fontId="44" fillId="0" borderId="0"/>
    <xf numFmtId="175" fontId="44" fillId="0" borderId="0"/>
    <xf numFmtId="175" fontId="44" fillId="0" borderId="0"/>
    <xf numFmtId="175"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75" fontId="44" fillId="0" borderId="0"/>
    <xf numFmtId="175" fontId="44" fillId="0" borderId="0"/>
    <xf numFmtId="175" fontId="44" fillId="0" borderId="0"/>
    <xf numFmtId="175" fontId="44" fillId="0" borderId="0"/>
    <xf numFmtId="0" fontId="44"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4" fillId="0" borderId="0"/>
    <xf numFmtId="0" fontId="24" fillId="0" borderId="0"/>
    <xf numFmtId="0" fontId="24" fillId="0" borderId="0"/>
    <xf numFmtId="175"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24" fillId="0" borderId="0"/>
    <xf numFmtId="0" fontId="24" fillId="0" borderId="0"/>
    <xf numFmtId="0" fontId="24" fillId="0" borderId="0"/>
    <xf numFmtId="0" fontId="24" fillId="0" borderId="0"/>
    <xf numFmtId="0" fontId="24" fillId="0" borderId="0"/>
    <xf numFmtId="175"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12" fillId="0" borderId="0"/>
    <xf numFmtId="175" fontId="12" fillId="0" borderId="0"/>
    <xf numFmtId="175"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52" borderId="47" applyNumberFormat="0" applyFont="0" applyAlignment="0" applyProtection="0"/>
    <xf numFmtId="175" fontId="24" fillId="52" borderId="47" applyNumberFormat="0" applyFont="0" applyAlignment="0" applyProtection="0"/>
    <xf numFmtId="0" fontId="24" fillId="52" borderId="47" applyNumberFormat="0" applyFont="0" applyAlignment="0" applyProtection="0"/>
    <xf numFmtId="175" fontId="24" fillId="52" borderId="47" applyNumberFormat="0" applyFont="0" applyAlignment="0" applyProtection="0"/>
    <xf numFmtId="175" fontId="24" fillId="52" borderId="47" applyNumberFormat="0" applyFont="0" applyAlignment="0" applyProtection="0"/>
    <xf numFmtId="0" fontId="44" fillId="16" borderId="40" applyNumberFormat="0" applyFont="0" applyAlignment="0" applyProtection="0"/>
    <xf numFmtId="0" fontId="44" fillId="16" borderId="40"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54" fillId="64" borderId="48" applyNumberFormat="0" applyAlignment="0" applyProtection="0"/>
    <xf numFmtId="0" fontId="54" fillId="64" borderId="48" applyNumberFormat="0" applyAlignment="0" applyProtection="0"/>
    <xf numFmtId="175" fontId="54" fillId="64" borderId="48" applyNumberFormat="0" applyAlignment="0" applyProtection="0"/>
    <xf numFmtId="175" fontId="54" fillId="64" borderId="48" applyNumberFormat="0" applyAlignment="0" applyProtection="0"/>
    <xf numFmtId="0" fontId="54" fillId="64" borderId="48" applyNumberFormat="0" applyAlignment="0" applyProtection="0"/>
    <xf numFmtId="0" fontId="54" fillId="64" borderId="48" applyNumberFormat="0" applyAlignment="0" applyProtection="0"/>
    <xf numFmtId="0" fontId="54" fillId="64" borderId="48" applyNumberFormat="0" applyAlignment="0" applyProtection="0"/>
    <xf numFmtId="0" fontId="54" fillId="64" borderId="48" applyNumberFormat="0" applyAlignment="0" applyProtection="0"/>
    <xf numFmtId="175" fontId="54" fillId="64" borderId="48" applyNumberFormat="0" applyAlignment="0" applyProtection="0"/>
    <xf numFmtId="175" fontId="54" fillId="64" borderId="48" applyNumberFormat="0" applyAlignment="0" applyProtection="0"/>
    <xf numFmtId="0" fontId="54" fillId="64" borderId="48" applyNumberFormat="0" applyAlignment="0" applyProtection="0"/>
    <xf numFmtId="0" fontId="55" fillId="0" borderId="0" applyNumberFormat="0" applyFill="0" applyBorder="0" applyAlignment="0" applyProtection="0"/>
    <xf numFmtId="0" fontId="55" fillId="0" borderId="0" applyNumberFormat="0" applyFill="0" applyBorder="0" applyAlignment="0" applyProtection="0"/>
    <xf numFmtId="175" fontId="55" fillId="0" borderId="0" applyNumberFormat="0" applyFill="0" applyBorder="0" applyAlignment="0" applyProtection="0"/>
    <xf numFmtId="175"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175" fontId="55" fillId="0" borderId="0" applyNumberFormat="0" applyFill="0" applyBorder="0" applyAlignment="0" applyProtection="0"/>
    <xf numFmtId="175"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75" fontId="56" fillId="0" borderId="0" applyNumberFormat="0" applyFill="0" applyBorder="0" applyAlignment="0" applyProtection="0"/>
    <xf numFmtId="175"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75" fontId="56" fillId="0" borderId="0" applyNumberFormat="0" applyFill="0" applyBorder="0" applyAlignment="0" applyProtection="0"/>
    <xf numFmtId="175" fontId="56" fillId="0" borderId="0" applyNumberFormat="0" applyFill="0" applyBorder="0" applyAlignment="0" applyProtection="0"/>
    <xf numFmtId="0" fontId="56" fillId="0" borderId="0" applyNumberFormat="0" applyFill="0" applyBorder="0" applyAlignment="0" applyProtection="0"/>
    <xf numFmtId="0" fontId="58" fillId="0" borderId="49" applyNumberFormat="0" applyFill="0" applyAlignment="0" applyProtection="0"/>
    <xf numFmtId="0" fontId="58" fillId="0" borderId="49" applyNumberFormat="0" applyFill="0" applyAlignment="0" applyProtection="0"/>
    <xf numFmtId="175" fontId="58" fillId="0" borderId="49" applyNumberFormat="0" applyFill="0" applyAlignment="0" applyProtection="0"/>
    <xf numFmtId="175"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175" fontId="58" fillId="0" borderId="49" applyNumberFormat="0" applyFill="0" applyAlignment="0" applyProtection="0"/>
    <xf numFmtId="175" fontId="58" fillId="0" borderId="49" applyNumberFormat="0" applyFill="0" applyAlignment="0" applyProtection="0"/>
    <xf numFmtId="0" fontId="58" fillId="0" borderId="49" applyNumberFormat="0" applyFill="0" applyAlignment="0" applyProtection="0"/>
    <xf numFmtId="0" fontId="59" fillId="0" borderId="50" applyNumberFormat="0" applyFill="0" applyAlignment="0" applyProtection="0"/>
    <xf numFmtId="0" fontId="59" fillId="0" borderId="50" applyNumberFormat="0" applyFill="0" applyAlignment="0" applyProtection="0"/>
    <xf numFmtId="175" fontId="59" fillId="0" borderId="50" applyNumberFormat="0" applyFill="0" applyAlignment="0" applyProtection="0"/>
    <xf numFmtId="175" fontId="59" fillId="0" borderId="50" applyNumberFormat="0" applyFill="0" applyAlignment="0" applyProtection="0"/>
    <xf numFmtId="0" fontId="59" fillId="0" borderId="50" applyNumberFormat="0" applyFill="0" applyAlignment="0" applyProtection="0"/>
    <xf numFmtId="0" fontId="59" fillId="0" borderId="50" applyNumberFormat="0" applyFill="0" applyAlignment="0" applyProtection="0"/>
    <xf numFmtId="0" fontId="59" fillId="0" borderId="50" applyNumberFormat="0" applyFill="0" applyAlignment="0" applyProtection="0"/>
    <xf numFmtId="175" fontId="59" fillId="0" borderId="50" applyNumberFormat="0" applyFill="0" applyAlignment="0" applyProtection="0"/>
    <xf numFmtId="175" fontId="59" fillId="0" borderId="50" applyNumberFormat="0" applyFill="0" applyAlignment="0" applyProtection="0"/>
    <xf numFmtId="0" fontId="59" fillId="0" borderId="50" applyNumberFormat="0" applyFill="0" applyAlignment="0" applyProtection="0"/>
    <xf numFmtId="0" fontId="50" fillId="0" borderId="51" applyNumberFormat="0" applyFill="0" applyAlignment="0" applyProtection="0"/>
    <xf numFmtId="0" fontId="50" fillId="0" borderId="51" applyNumberFormat="0" applyFill="0" applyAlignment="0" applyProtection="0"/>
    <xf numFmtId="175" fontId="50" fillId="0" borderId="51" applyNumberFormat="0" applyFill="0" applyAlignment="0" applyProtection="0"/>
    <xf numFmtId="175" fontId="50" fillId="0" borderId="51" applyNumberFormat="0" applyFill="0" applyAlignment="0" applyProtection="0"/>
    <xf numFmtId="0" fontId="50" fillId="0" borderId="51" applyNumberFormat="0" applyFill="0" applyAlignment="0" applyProtection="0"/>
    <xf numFmtId="0" fontId="50" fillId="0" borderId="51" applyNumberFormat="0" applyFill="0" applyAlignment="0" applyProtection="0"/>
    <xf numFmtId="0" fontId="50" fillId="0" borderId="51" applyNumberFormat="0" applyFill="0" applyAlignment="0" applyProtection="0"/>
    <xf numFmtId="175" fontId="50" fillId="0" borderId="51" applyNumberFormat="0" applyFill="0" applyAlignment="0" applyProtection="0"/>
    <xf numFmtId="175" fontId="50" fillId="0" borderId="51" applyNumberFormat="0" applyFill="0" applyAlignment="0" applyProtection="0"/>
    <xf numFmtId="0" fontId="50" fillId="0" borderId="51"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175" fontId="57" fillId="0" borderId="0" applyNumberFormat="0" applyFill="0" applyBorder="0" applyAlignment="0" applyProtection="0"/>
    <xf numFmtId="175"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175" fontId="57" fillId="0" borderId="0" applyNumberFormat="0" applyFill="0" applyBorder="0" applyAlignment="0" applyProtection="0"/>
    <xf numFmtId="175" fontId="57" fillId="0" borderId="0" applyNumberFormat="0" applyFill="0" applyBorder="0" applyAlignment="0" applyProtection="0"/>
    <xf numFmtId="0" fontId="57" fillId="0" borderId="0" applyNumberFormat="0" applyFill="0" applyBorder="0" applyAlignment="0" applyProtection="0"/>
    <xf numFmtId="0" fontId="60" fillId="0" borderId="52" applyNumberFormat="0" applyFill="0" applyAlignment="0" applyProtection="0"/>
    <xf numFmtId="0" fontId="60" fillId="0" borderId="52" applyNumberFormat="0" applyFill="0" applyAlignment="0" applyProtection="0"/>
    <xf numFmtId="175" fontId="60" fillId="0" borderId="52" applyNumberFormat="0" applyFill="0" applyAlignment="0" applyProtection="0"/>
    <xf numFmtId="175" fontId="60" fillId="0" borderId="52" applyNumberFormat="0" applyFill="0" applyAlignment="0" applyProtection="0"/>
    <xf numFmtId="0" fontId="60" fillId="0" borderId="52" applyNumberFormat="0" applyFill="0" applyAlignment="0" applyProtection="0"/>
    <xf numFmtId="0" fontId="60" fillId="0" borderId="52" applyNumberFormat="0" applyFill="0" applyAlignment="0" applyProtection="0"/>
    <xf numFmtId="0" fontId="60" fillId="0" borderId="52" applyNumberFormat="0" applyFill="0" applyAlignment="0" applyProtection="0"/>
    <xf numFmtId="175" fontId="60" fillId="0" borderId="52" applyNumberFormat="0" applyFill="0" applyAlignment="0" applyProtection="0"/>
    <xf numFmtId="175" fontId="60" fillId="0" borderId="52" applyNumberFormat="0" applyFill="0" applyAlignment="0" applyProtection="0"/>
    <xf numFmtId="0" fontId="60" fillId="0" borderId="52" applyNumberFormat="0" applyFill="0" applyAlignment="0" applyProtection="0"/>
    <xf numFmtId="0" fontId="12" fillId="0" borderId="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44" fillId="49"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44" fillId="49"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175"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44" fillId="50"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44" fillId="50"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175"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44" fillId="51"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44" fillId="51"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175"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44" fillId="53"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44" fillId="53"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175" fontId="12" fillId="30"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44" fillId="5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44" fillId="5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175" fontId="12" fillId="34"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44" fillId="55"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44" fillId="55"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175" fontId="12" fillId="3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44" fillId="56"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44" fillId="56"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175"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44" fillId="57"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44" fillId="5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175"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44" fillId="58"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44" fillId="58"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175"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44" fillId="53"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44" fillId="53"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175" fontId="12" fillId="31"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44" fillId="56"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44" fillId="56"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175" fontId="12" fillId="35"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44" fillId="5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0" fontId="44" fillId="5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12" fillId="39" borderId="0" applyNumberFormat="0" applyBorder="0" applyAlignment="0" applyProtection="0"/>
    <xf numFmtId="175" fontId="41" fillId="20" borderId="0" applyNumberFormat="0" applyBorder="0" applyAlignment="0" applyProtection="0"/>
    <xf numFmtId="175" fontId="41" fillId="24" borderId="0" applyNumberFormat="0" applyBorder="0" applyAlignment="0" applyProtection="0"/>
    <xf numFmtId="175" fontId="41" fillId="28" borderId="0" applyNumberFormat="0" applyBorder="0" applyAlignment="0" applyProtection="0"/>
    <xf numFmtId="175" fontId="41" fillId="32" borderId="0" applyNumberFormat="0" applyBorder="0" applyAlignment="0" applyProtection="0"/>
    <xf numFmtId="175" fontId="41" fillId="36" borderId="0" applyNumberFormat="0" applyBorder="0" applyAlignment="0" applyProtection="0"/>
    <xf numFmtId="175" fontId="41" fillId="40" borderId="0" applyNumberFormat="0" applyBorder="0" applyAlignment="0" applyProtection="0"/>
    <xf numFmtId="175" fontId="30" fillId="10" borderId="0" applyNumberFormat="0" applyBorder="0" applyAlignment="0" applyProtection="0"/>
    <xf numFmtId="175" fontId="35" fillId="14" borderId="36" applyNumberFormat="0" applyAlignment="0" applyProtection="0"/>
    <xf numFmtId="175" fontId="37" fillId="15" borderId="39" applyNumberFormat="0" applyAlignment="0" applyProtection="0"/>
    <xf numFmtId="175" fontId="36" fillId="0" borderId="38" applyNumberFormat="0" applyFill="0" applyAlignment="0" applyProtection="0"/>
    <xf numFmtId="0" fontId="29" fillId="0" borderId="0" applyNumberFormat="0" applyFill="0" applyBorder="0" applyAlignment="0" applyProtection="0"/>
    <xf numFmtId="175" fontId="29" fillId="0" borderId="0" applyNumberFormat="0" applyFill="0" applyBorder="0" applyAlignment="0" applyProtection="0"/>
    <xf numFmtId="175" fontId="41" fillId="17" borderId="0" applyNumberFormat="0" applyBorder="0" applyAlignment="0" applyProtection="0"/>
    <xf numFmtId="175" fontId="41" fillId="21" borderId="0" applyNumberFormat="0" applyBorder="0" applyAlignment="0" applyProtection="0"/>
    <xf numFmtId="175" fontId="41" fillId="25" borderId="0" applyNumberFormat="0" applyBorder="0" applyAlignment="0" applyProtection="0"/>
    <xf numFmtId="175" fontId="41" fillId="29" borderId="0" applyNumberFormat="0" applyBorder="0" applyAlignment="0" applyProtection="0"/>
    <xf numFmtId="175" fontId="41" fillId="33" borderId="0" applyNumberFormat="0" applyBorder="0" applyAlignment="0" applyProtection="0"/>
    <xf numFmtId="175" fontId="41" fillId="37" borderId="0" applyNumberFormat="0" applyBorder="0" applyAlignment="0" applyProtection="0"/>
    <xf numFmtId="175" fontId="33" fillId="13" borderId="36" applyNumberFormat="0" applyAlignment="0" applyProtection="0"/>
    <xf numFmtId="0" fontId="63" fillId="0" borderId="0" applyNumberFormat="0" applyFill="0" applyBorder="0" applyAlignment="0" applyProtection="0">
      <alignment vertical="top"/>
      <protection locked="0"/>
    </xf>
    <xf numFmtId="175" fontId="31" fillId="11" borderId="0" applyNumberFormat="0" applyBorder="0" applyAlignment="0" applyProtection="0"/>
    <xf numFmtId="43" fontId="44" fillId="0" borderId="0" applyFont="0" applyFill="0" applyBorder="0" applyAlignment="0" applyProtection="0"/>
    <xf numFmtId="43" fontId="24" fillId="0" borderId="0" applyFont="0" applyFill="0" applyBorder="0" applyAlignment="0" applyProtection="0"/>
    <xf numFmtId="174" fontId="24" fillId="0" borderId="0" applyFont="0" applyFill="0" applyBorder="0" applyAlignment="0" applyProtection="0"/>
    <xf numFmtId="43" fontId="24" fillId="0" borderId="0" applyFont="0" applyFill="0" applyBorder="0" applyAlignment="0" applyProtection="0"/>
    <xf numFmtId="175" fontId="32" fillId="12"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0" fontId="24"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0" fontId="24"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0" fontId="24"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0" fontId="24"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0" fontId="24"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0" fontId="24"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0" fontId="24" fillId="0" borderId="0"/>
    <xf numFmtId="175" fontId="12" fillId="0" borderId="0"/>
    <xf numFmtId="175" fontId="12" fillId="0" borderId="0"/>
    <xf numFmtId="175" fontId="12" fillId="0" borderId="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24" fillId="52" borderId="47"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44"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24" fillId="52" borderId="47"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24" fillId="52" borderId="47"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24" fillId="52" borderId="47"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24" fillId="52" borderId="47"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175"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0" fontId="12" fillId="16" borderId="40" applyNumberFormat="0" applyFont="0" applyAlignment="0" applyProtection="0"/>
    <xf numFmtId="9" fontId="2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4" fillId="0" borderId="0" applyFont="0" applyFill="0" applyBorder="0" applyAlignment="0" applyProtection="0"/>
    <xf numFmtId="175" fontId="34" fillId="14" borderId="37" applyNumberFormat="0" applyAlignment="0" applyProtection="0"/>
    <xf numFmtId="175" fontId="38" fillId="0" borderId="0" applyNumberFormat="0" applyFill="0" applyBorder="0" applyAlignment="0" applyProtection="0"/>
    <xf numFmtId="0" fontId="39" fillId="0" borderId="0" applyNumberFormat="0" applyFill="0" applyBorder="0" applyAlignment="0" applyProtection="0"/>
    <xf numFmtId="175" fontId="39" fillId="0" borderId="0" applyNumberFormat="0" applyFill="0" applyBorder="0" applyAlignment="0" applyProtection="0"/>
    <xf numFmtId="0" fontId="27" fillId="0" borderId="33" applyNumberFormat="0" applyFill="0" applyAlignment="0" applyProtection="0"/>
    <xf numFmtId="175" fontId="27" fillId="0" borderId="33" applyNumberFormat="0" applyFill="0" applyAlignment="0" applyProtection="0"/>
    <xf numFmtId="0" fontId="28" fillId="0" borderId="34" applyNumberFormat="0" applyFill="0" applyAlignment="0" applyProtection="0"/>
    <xf numFmtId="175" fontId="28" fillId="0" borderId="34" applyNumberFormat="0" applyFill="0" applyAlignment="0" applyProtection="0"/>
    <xf numFmtId="0" fontId="29" fillId="0" borderId="35" applyNumberFormat="0" applyFill="0" applyAlignment="0" applyProtection="0"/>
    <xf numFmtId="175" fontId="29" fillId="0" borderId="35" applyNumberFormat="0" applyFill="0" applyAlignment="0" applyProtection="0"/>
    <xf numFmtId="0" fontId="26" fillId="0" borderId="0" applyNumberFormat="0" applyFill="0" applyBorder="0" applyAlignment="0" applyProtection="0"/>
    <xf numFmtId="175" fontId="26" fillId="0" borderId="0" applyNumberFormat="0" applyFill="0" applyBorder="0" applyAlignment="0" applyProtection="0"/>
    <xf numFmtId="0" fontId="40" fillId="0" borderId="41" applyNumberFormat="0" applyFill="0" applyAlignment="0" applyProtection="0"/>
    <xf numFmtId="175" fontId="40" fillId="0" borderId="41" applyNumberFormat="0" applyFill="0" applyAlignment="0" applyProtection="0"/>
    <xf numFmtId="0" fontId="24" fillId="0" borderId="0" applyNumberFormat="0" applyFont="0" applyFill="0" applyBorder="0" applyAlignment="0" applyProtection="0"/>
    <xf numFmtId="0" fontId="11" fillId="0" borderId="0"/>
    <xf numFmtId="0" fontId="10" fillId="0" borderId="0"/>
    <xf numFmtId="0" fontId="9" fillId="0" borderId="0"/>
    <xf numFmtId="0" fontId="8" fillId="0" borderId="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175" fontId="8" fillId="18"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175"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175" fontId="8" fillId="2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175" fontId="8" fillId="3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175" fontId="8" fillId="34"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175" fontId="8" fillId="3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175" fontId="8" fillId="19"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175" fontId="8" fillId="23"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175" fontId="8" fillId="27"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175" fontId="8" fillId="31"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175" fontId="8" fillId="35"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175" fontId="8" fillId="39"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175"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0" fontId="8" fillId="16" borderId="40"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5" fontId="8" fillId="0" borderId="0"/>
    <xf numFmtId="0" fontId="7" fillId="0" borderId="0"/>
    <xf numFmtId="175" fontId="6" fillId="0" borderId="0"/>
    <xf numFmtId="0" fontId="6" fillId="0" borderId="0"/>
    <xf numFmtId="0" fontId="6" fillId="0" borderId="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18" borderId="0" applyNumberFormat="0" applyBorder="0" applyAlignment="0" applyProtection="0"/>
    <xf numFmtId="175" fontId="6" fillId="18"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2" borderId="0" applyNumberFormat="0" applyBorder="0" applyAlignment="0" applyProtection="0"/>
    <xf numFmtId="175" fontId="6" fillId="22"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26" borderId="0" applyNumberFormat="0" applyBorder="0" applyAlignment="0" applyProtection="0"/>
    <xf numFmtId="175" fontId="6" fillId="26"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0" borderId="0" applyNumberFormat="0" applyBorder="0" applyAlignment="0" applyProtection="0"/>
    <xf numFmtId="175" fontId="6" fillId="30"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4" borderId="0" applyNumberFormat="0" applyBorder="0" applyAlignment="0" applyProtection="0"/>
    <xf numFmtId="175" fontId="6" fillId="34"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38" borderId="0" applyNumberFormat="0" applyBorder="0" applyAlignment="0" applyProtection="0"/>
    <xf numFmtId="175" fontId="6" fillId="38"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19" borderId="0" applyNumberFormat="0" applyBorder="0" applyAlignment="0" applyProtection="0"/>
    <xf numFmtId="175" fontId="6" fillId="19"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3" borderId="0" applyNumberFormat="0" applyBorder="0" applyAlignment="0" applyProtection="0"/>
    <xf numFmtId="175" fontId="6" fillId="23"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27" borderId="0" applyNumberFormat="0" applyBorder="0" applyAlignment="0" applyProtection="0"/>
    <xf numFmtId="175" fontId="6" fillId="27"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1" borderId="0" applyNumberFormat="0" applyBorder="0" applyAlignment="0" applyProtection="0"/>
    <xf numFmtId="175" fontId="6" fillId="31"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5" borderId="0" applyNumberFormat="0" applyBorder="0" applyAlignment="0" applyProtection="0"/>
    <xf numFmtId="175" fontId="6" fillId="35"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39" borderId="0" applyNumberFormat="0" applyBorder="0" applyAlignment="0" applyProtection="0"/>
    <xf numFmtId="175" fontId="6" fillId="39" borderId="0" applyNumberFormat="0" applyBorder="0" applyAlignment="0" applyProtection="0"/>
    <xf numFmtId="0" fontId="6" fillId="0" borderId="0"/>
    <xf numFmtId="0" fontId="6" fillId="0" borderId="0"/>
    <xf numFmtId="0" fontId="6" fillId="0" borderId="0"/>
    <xf numFmtId="175" fontId="6" fillId="0" borderId="0"/>
    <xf numFmtId="0" fontId="6" fillId="0" borderId="0"/>
    <xf numFmtId="175" fontId="6" fillId="0" borderId="0"/>
    <xf numFmtId="0" fontId="24" fillId="0" borderId="0"/>
    <xf numFmtId="0" fontId="24"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0" borderId="0"/>
    <xf numFmtId="175" fontId="6" fillId="0" borderId="0"/>
    <xf numFmtId="0"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0" fontId="6" fillId="16" borderId="40" applyNumberFormat="0" applyFont="0" applyAlignment="0" applyProtection="0"/>
    <xf numFmtId="175" fontId="6" fillId="16" borderId="40"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5" fillId="0" borderId="0"/>
    <xf numFmtId="0" fontId="4" fillId="0" borderId="0"/>
    <xf numFmtId="0" fontId="4" fillId="0" borderId="0"/>
    <xf numFmtId="0" fontId="30" fillId="10" borderId="0" applyNumberFormat="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3" fillId="13" borderId="36" applyNumberFormat="0" applyAlignment="0" applyProtection="0"/>
    <xf numFmtId="0" fontId="34" fillId="14" borderId="37" applyNumberFormat="0" applyAlignment="0" applyProtection="0"/>
    <xf numFmtId="0" fontId="35" fillId="14" borderId="36" applyNumberFormat="0" applyAlignment="0" applyProtection="0"/>
    <xf numFmtId="0" fontId="36" fillId="0" borderId="38" applyNumberFormat="0" applyFill="0" applyAlignment="0" applyProtection="0"/>
    <xf numFmtId="0" fontId="37" fillId="15" borderId="39" applyNumberFormat="0" applyAlignment="0" applyProtection="0"/>
    <xf numFmtId="0" fontId="38" fillId="0" borderId="0" applyNumberFormat="0" applyFill="0" applyBorder="0" applyAlignment="0" applyProtection="0"/>
    <xf numFmtId="0" fontId="4" fillId="16" borderId="40" applyNumberFormat="0" applyFont="0" applyAlignment="0" applyProtection="0"/>
    <xf numFmtId="0" fontId="4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1" fillId="40" borderId="0" applyNumberFormat="0" applyBorder="0" applyAlignment="0" applyProtection="0"/>
    <xf numFmtId="0" fontId="4" fillId="0" borderId="0"/>
    <xf numFmtId="0" fontId="4" fillId="0" borderId="0"/>
    <xf numFmtId="0" fontId="3" fillId="0" borderId="0"/>
    <xf numFmtId="43" fontId="23" fillId="0" borderId="0" applyFont="0" applyFill="0" applyBorder="0" applyAlignment="0" applyProtection="0"/>
    <xf numFmtId="175" fontId="2" fillId="0" borderId="0"/>
    <xf numFmtId="0" fontId="2" fillId="0" borderId="0"/>
    <xf numFmtId="0" fontId="2" fillId="0" borderId="0"/>
    <xf numFmtId="0" fontId="2" fillId="0" borderId="0"/>
    <xf numFmtId="0" fontId="1" fillId="0" borderId="0"/>
  </cellStyleXfs>
  <cellXfs count="842">
    <xf numFmtId="175" fontId="0" fillId="0" borderId="0" xfId="0"/>
    <xf numFmtId="0" fontId="61" fillId="0" borderId="0" xfId="0" applyNumberFormat="1" applyFont="1"/>
    <xf numFmtId="175" fontId="69" fillId="3" borderId="6" xfId="0" applyFont="1" applyFill="1" applyBorder="1" applyAlignment="1">
      <alignment horizontal="center" vertical="center"/>
    </xf>
    <xf numFmtId="175" fontId="66" fillId="3" borderId="7" xfId="0" applyFont="1" applyFill="1" applyBorder="1" applyAlignment="1">
      <alignment horizontal="center" vertical="center"/>
    </xf>
    <xf numFmtId="164" fontId="66" fillId="3" borderId="7" xfId="0" applyNumberFormat="1" applyFont="1" applyFill="1" applyBorder="1" applyAlignment="1">
      <alignment horizontal="center" vertical="center"/>
    </xf>
    <xf numFmtId="49" fontId="69" fillId="3" borderId="6" xfId="0" applyNumberFormat="1" applyFont="1" applyFill="1" applyBorder="1" applyAlignment="1">
      <alignment horizontal="center" vertical="center"/>
    </xf>
    <xf numFmtId="175" fontId="66" fillId="3" borderId="0" xfId="0" applyFont="1" applyFill="1" applyBorder="1" applyAlignment="1">
      <alignment horizontal="center" vertical="center"/>
    </xf>
    <xf numFmtId="164" fontId="66" fillId="3" borderId="0" xfId="0" applyNumberFormat="1" applyFont="1" applyFill="1" applyBorder="1" applyAlignment="1">
      <alignment horizontal="center" vertical="center"/>
    </xf>
    <xf numFmtId="175" fontId="66" fillId="3" borderId="8" xfId="0" applyFont="1" applyFill="1" applyBorder="1" applyAlignment="1">
      <alignment horizontal="center" vertical="center"/>
    </xf>
    <xf numFmtId="164" fontId="66" fillId="3" borderId="8" xfId="0" applyNumberFormat="1" applyFont="1" applyFill="1" applyBorder="1" applyAlignment="1">
      <alignment horizontal="center" vertical="center"/>
    </xf>
    <xf numFmtId="165" fontId="66" fillId="3" borderId="8" xfId="1" applyNumberFormat="1" applyFont="1" applyFill="1" applyBorder="1" applyAlignment="1">
      <alignment horizontal="center" vertical="center"/>
    </xf>
    <xf numFmtId="175" fontId="66" fillId="3" borderId="0" xfId="0" applyFont="1" applyFill="1" applyBorder="1" applyAlignment="1">
      <alignment horizontal="center"/>
    </xf>
    <xf numFmtId="164" fontId="66" fillId="3" borderId="0" xfId="0" applyNumberFormat="1" applyFont="1" applyFill="1" applyBorder="1" applyAlignment="1">
      <alignment horizontal="center"/>
    </xf>
    <xf numFmtId="165" fontId="66" fillId="3" borderId="0" xfId="1" applyNumberFormat="1" applyFont="1" applyFill="1" applyBorder="1" applyAlignment="1">
      <alignment horizontal="center"/>
    </xf>
    <xf numFmtId="175" fontId="66" fillId="0" borderId="0" xfId="0" applyFont="1" applyFill="1" applyBorder="1" applyAlignment="1">
      <alignment horizontal="center" vertical="center"/>
    </xf>
    <xf numFmtId="175" fontId="66" fillId="0" borderId="0" xfId="0" applyFont="1" applyFill="1" applyBorder="1" applyAlignment="1">
      <alignment horizontal="left" vertical="center"/>
    </xf>
    <xf numFmtId="175" fontId="67" fillId="2" borderId="0" xfId="0" applyFont="1" applyFill="1" applyBorder="1" applyAlignment="1">
      <alignment horizontal="center" vertical="center"/>
    </xf>
    <xf numFmtId="175" fontId="67" fillId="0" borderId="1" xfId="0" applyFont="1" applyFill="1" applyBorder="1" applyAlignment="1">
      <alignment horizontal="center" vertical="center"/>
    </xf>
    <xf numFmtId="175" fontId="70" fillId="0" borderId="1" xfId="0" applyFont="1" applyFill="1" applyBorder="1" applyAlignment="1">
      <alignment horizontal="center" vertical="center"/>
    </xf>
    <xf numFmtId="164" fontId="66" fillId="0" borderId="1" xfId="0" applyNumberFormat="1" applyFont="1" applyFill="1" applyBorder="1" applyAlignment="1">
      <alignment horizontal="center" vertical="center"/>
    </xf>
    <xf numFmtId="165" fontId="66" fillId="3" borderId="1" xfId="1" applyNumberFormat="1" applyFont="1" applyFill="1" applyBorder="1" applyAlignment="1">
      <alignment horizontal="center"/>
    </xf>
    <xf numFmtId="164" fontId="66" fillId="0" borderId="0" xfId="0" applyNumberFormat="1" applyFont="1" applyFill="1" applyBorder="1" applyAlignment="1">
      <alignment horizontal="center" vertical="center"/>
    </xf>
    <xf numFmtId="1" fontId="66" fillId="0" borderId="0" xfId="0" applyNumberFormat="1" applyFont="1" applyFill="1" applyBorder="1" applyAlignment="1">
      <alignment horizontal="center" vertical="center"/>
    </xf>
    <xf numFmtId="2" fontId="66" fillId="41" borderId="0" xfId="0" applyNumberFormat="1" applyFont="1" applyFill="1" applyAlignment="1">
      <alignment horizontal="center"/>
    </xf>
    <xf numFmtId="2" fontId="66" fillId="41" borderId="0" xfId="0" applyNumberFormat="1" applyFont="1" applyFill="1" applyBorder="1" applyAlignment="1">
      <alignment horizontal="center" vertical="center"/>
    </xf>
    <xf numFmtId="2" fontId="66" fillId="46" borderId="0" xfId="0" applyNumberFormat="1" applyFont="1" applyFill="1" applyBorder="1" applyAlignment="1">
      <alignment horizontal="center" vertical="center"/>
    </xf>
    <xf numFmtId="175" fontId="66" fillId="0" borderId="0" xfId="0" applyFont="1" applyAlignment="1">
      <alignment horizontal="center" vertical="center"/>
    </xf>
    <xf numFmtId="175" fontId="66" fillId="0" borderId="0" xfId="0" applyFont="1"/>
    <xf numFmtId="1" fontId="66" fillId="0" borderId="0" xfId="0" applyNumberFormat="1" applyFont="1"/>
    <xf numFmtId="175" fontId="66" fillId="0" borderId="1" xfId="0" applyFont="1" applyFill="1" applyBorder="1" applyAlignment="1">
      <alignment horizontal="center" vertical="center"/>
    </xf>
    <xf numFmtId="175" fontId="70" fillId="0" borderId="0" xfId="0" applyFont="1" applyFill="1" applyBorder="1" applyAlignment="1">
      <alignment horizontal="center" vertical="center"/>
    </xf>
    <xf numFmtId="164" fontId="70" fillId="0" borderId="0" xfId="0" applyNumberFormat="1" applyFont="1" applyFill="1" applyBorder="1" applyAlignment="1">
      <alignment horizontal="center" vertical="center"/>
    </xf>
    <xf numFmtId="165" fontId="70" fillId="0" borderId="0" xfId="1" applyNumberFormat="1" applyFont="1" applyFill="1" applyBorder="1" applyAlignment="1">
      <alignment horizontal="center"/>
    </xf>
    <xf numFmtId="175" fontId="66" fillId="0" borderId="0" xfId="0" applyFont="1" applyFill="1" applyBorder="1" applyAlignment="1">
      <alignment vertical="center"/>
    </xf>
    <xf numFmtId="2" fontId="66" fillId="44" borderId="0" xfId="0" applyNumberFormat="1" applyFont="1" applyFill="1" applyAlignment="1">
      <alignment horizontal="center"/>
    </xf>
    <xf numFmtId="2" fontId="66" fillId="44" borderId="0" xfId="0" applyNumberFormat="1" applyFont="1" applyFill="1" applyBorder="1" applyAlignment="1">
      <alignment horizontal="center" vertical="center"/>
    </xf>
    <xf numFmtId="2" fontId="66" fillId="45" borderId="0" xfId="0" applyNumberFormat="1" applyFont="1" applyFill="1" applyBorder="1" applyAlignment="1">
      <alignment horizontal="center" vertical="center"/>
    </xf>
    <xf numFmtId="3" fontId="69" fillId="3" borderId="6" xfId="0" applyNumberFormat="1" applyFont="1" applyFill="1" applyBorder="1" applyAlignment="1">
      <alignment horizontal="center"/>
    </xf>
    <xf numFmtId="175" fontId="69" fillId="3" borderId="0" xfId="0" applyFont="1" applyFill="1" applyBorder="1" applyAlignment="1">
      <alignment horizontal="center" vertical="center"/>
    </xf>
    <xf numFmtId="175" fontId="70" fillId="3" borderId="0" xfId="0" applyFont="1" applyFill="1" applyBorder="1" applyAlignment="1"/>
    <xf numFmtId="165" fontId="70" fillId="3" borderId="0" xfId="1" applyNumberFormat="1" applyFont="1" applyFill="1" applyBorder="1" applyAlignment="1">
      <alignment horizontal="center"/>
    </xf>
    <xf numFmtId="175" fontId="70" fillId="0" borderId="0" xfId="0" applyFont="1" applyAlignment="1">
      <alignment vertical="center"/>
    </xf>
    <xf numFmtId="165" fontId="70" fillId="0" borderId="0" xfId="1" applyNumberFormat="1" applyFont="1" applyAlignment="1">
      <alignment horizontal="center" vertical="center"/>
    </xf>
    <xf numFmtId="175" fontId="69" fillId="3" borderId="6" xfId="0" applyFont="1" applyFill="1" applyBorder="1" applyAlignment="1">
      <alignment horizontal="center"/>
    </xf>
    <xf numFmtId="1" fontId="69" fillId="3" borderId="0" xfId="0" applyNumberFormat="1" applyFont="1" applyFill="1" applyBorder="1" applyAlignment="1">
      <alignment horizontal="center"/>
    </xf>
    <xf numFmtId="175" fontId="71" fillId="4" borderId="5" xfId="0" applyFont="1" applyFill="1" applyBorder="1" applyAlignment="1">
      <alignment horizontal="center" vertical="center"/>
    </xf>
    <xf numFmtId="175" fontId="71" fillId="4" borderId="2" xfId="0" applyFont="1" applyFill="1" applyBorder="1" applyAlignment="1">
      <alignment horizontal="center" vertical="center"/>
    </xf>
    <xf numFmtId="49" fontId="71" fillId="4" borderId="79" xfId="0" applyNumberFormat="1" applyFont="1" applyFill="1" applyBorder="1" applyAlignment="1">
      <alignment horizontal="center" vertical="center"/>
    </xf>
    <xf numFmtId="0" fontId="71" fillId="4" borderId="79" xfId="0" applyNumberFormat="1" applyFont="1" applyFill="1" applyBorder="1" applyAlignment="1">
      <alignment horizontal="center" vertical="center"/>
    </xf>
    <xf numFmtId="0" fontId="71" fillId="4" borderId="0" xfId="0" applyNumberFormat="1" applyFont="1" applyFill="1" applyBorder="1" applyAlignment="1">
      <alignment horizontal="center" vertical="center"/>
    </xf>
    <xf numFmtId="175" fontId="66" fillId="0" borderId="1" xfId="0" applyFont="1" applyBorder="1"/>
    <xf numFmtId="0" fontId="69" fillId="3" borderId="6" xfId="0" applyNumberFormat="1" applyFont="1" applyFill="1" applyBorder="1" applyAlignment="1">
      <alignment horizontal="center" vertical="center"/>
    </xf>
    <xf numFmtId="175" fontId="70" fillId="0" borderId="0" xfId="0" applyFont="1" applyAlignment="1">
      <alignment horizontal="center" vertical="center"/>
    </xf>
    <xf numFmtId="175" fontId="66" fillId="0" borderId="9" xfId="75" applyFont="1" applyBorder="1" applyAlignment="1">
      <alignment horizontal="left" wrapText="1"/>
    </xf>
    <xf numFmtId="4" fontId="66" fillId="0" borderId="9" xfId="75" applyNumberFormat="1" applyFont="1" applyBorder="1" applyAlignment="1">
      <alignment horizontal="center" vertical="center" wrapText="1"/>
    </xf>
    <xf numFmtId="4" fontId="66" fillId="0" borderId="9" xfId="0" applyNumberFormat="1" applyFont="1" applyBorder="1" applyAlignment="1">
      <alignment horizontal="center" vertical="center" wrapText="1"/>
    </xf>
    <xf numFmtId="175" fontId="70" fillId="0" borderId="2" xfId="0" applyFont="1" applyBorder="1" applyAlignment="1">
      <alignment horizontal="left"/>
    </xf>
    <xf numFmtId="4" fontId="66" fillId="0" borderId="1" xfId="0" applyNumberFormat="1" applyFont="1" applyBorder="1" applyAlignment="1">
      <alignment horizontal="center" vertical="center"/>
    </xf>
    <xf numFmtId="4" fontId="66" fillId="0" borderId="1" xfId="78" applyNumberFormat="1" applyFont="1" applyFill="1" applyBorder="1" applyAlignment="1">
      <alignment horizontal="center" wrapText="1"/>
    </xf>
    <xf numFmtId="175" fontId="70" fillId="3" borderId="7" xfId="0" applyFont="1" applyFill="1" applyBorder="1" applyAlignment="1">
      <alignment horizontal="left"/>
    </xf>
    <xf numFmtId="17" fontId="70" fillId="0" borderId="0" xfId="0" quotePrefix="1" applyNumberFormat="1" applyFont="1" applyAlignment="1">
      <alignment horizontal="center" vertical="center"/>
    </xf>
    <xf numFmtId="164" fontId="70" fillId="0" borderId="0" xfId="0" applyNumberFormat="1" applyFont="1" applyAlignment="1">
      <alignment horizontal="center" vertical="center"/>
    </xf>
    <xf numFmtId="175" fontId="70" fillId="3" borderId="0" xfId="0" applyFont="1" applyFill="1" applyBorder="1" applyAlignment="1">
      <alignment horizontal="left"/>
    </xf>
    <xf numFmtId="175" fontId="70" fillId="0" borderId="0" xfId="0" quotePrefix="1" applyFont="1" applyAlignment="1">
      <alignment horizontal="center" vertical="center"/>
    </xf>
    <xf numFmtId="4" fontId="66" fillId="0" borderId="1" xfId="0" applyNumberFormat="1" applyFont="1" applyFill="1" applyBorder="1" applyAlignment="1">
      <alignment horizontal="center" vertical="center"/>
    </xf>
    <xf numFmtId="175" fontId="66" fillId="0" borderId="9" xfId="0" applyFont="1" applyBorder="1" applyAlignment="1">
      <alignment horizontal="left" wrapText="1"/>
    </xf>
    <xf numFmtId="175" fontId="66" fillId="0" borderId="0" xfId="0" applyFont="1" applyAlignment="1">
      <alignment horizontal="center"/>
    </xf>
    <xf numFmtId="175" fontId="68" fillId="0" borderId="78" xfId="0" applyFont="1" applyBorder="1" applyAlignment="1">
      <alignment horizontal="left" wrapText="1"/>
    </xf>
    <xf numFmtId="165" fontId="70" fillId="3" borderId="0" xfId="1" applyNumberFormat="1" applyFont="1" applyFill="1" applyBorder="1" applyAlignment="1">
      <alignment horizontal="left"/>
    </xf>
    <xf numFmtId="1" fontId="70" fillId="0" borderId="0" xfId="0" applyNumberFormat="1" applyFont="1" applyAlignment="1">
      <alignment horizontal="center" vertical="center"/>
    </xf>
    <xf numFmtId="10" fontId="66" fillId="0" borderId="0" xfId="0" applyNumberFormat="1" applyFont="1" applyFill="1" applyBorder="1" applyAlignment="1">
      <alignment horizontal="center" vertical="center"/>
    </xf>
    <xf numFmtId="175" fontId="66" fillId="0" borderId="25" xfId="0" applyFont="1" applyBorder="1" applyAlignment="1">
      <alignment horizontal="left" vertical="center"/>
    </xf>
    <xf numFmtId="175" fontId="70" fillId="8" borderId="0" xfId="0" applyFont="1" applyFill="1" applyBorder="1" applyAlignment="1">
      <alignment horizontal="left" vertical="center"/>
    </xf>
    <xf numFmtId="175" fontId="70" fillId="8" borderId="0" xfId="0" applyFont="1" applyFill="1" applyAlignment="1">
      <alignment horizontal="left" vertical="center"/>
    </xf>
    <xf numFmtId="49" fontId="70" fillId="0" borderId="0" xfId="0" applyNumberFormat="1" applyFont="1" applyAlignment="1">
      <alignment horizontal="center" vertical="center"/>
    </xf>
    <xf numFmtId="4" fontId="66" fillId="0" borderId="0" xfId="0" applyNumberFormat="1" applyFont="1" applyAlignment="1">
      <alignment horizontal="center" vertical="center"/>
    </xf>
    <xf numFmtId="10" fontId="66" fillId="0" borderId="0" xfId="0" applyNumberFormat="1" applyFont="1" applyAlignment="1">
      <alignment horizontal="center" vertical="center"/>
    </xf>
    <xf numFmtId="175" fontId="71" fillId="4" borderId="32" xfId="0" applyFont="1" applyFill="1" applyBorder="1" applyAlignment="1">
      <alignment horizontal="center"/>
    </xf>
    <xf numFmtId="4" fontId="69" fillId="0" borderId="1" xfId="0" applyNumberFormat="1" applyFont="1" applyBorder="1" applyAlignment="1">
      <alignment horizontal="center" vertical="center"/>
    </xf>
    <xf numFmtId="164" fontId="66" fillId="0" borderId="0" xfId="0" applyNumberFormat="1" applyFont="1" applyFill="1" applyAlignment="1">
      <alignment horizontal="center" vertical="center"/>
    </xf>
    <xf numFmtId="170" fontId="66" fillId="0" borderId="0" xfId="0" applyNumberFormat="1" applyFont="1" applyAlignment="1">
      <alignment horizontal="center" vertical="center"/>
    </xf>
    <xf numFmtId="175" fontId="67" fillId="0" borderId="0"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175" fontId="72" fillId="0" borderId="0" xfId="0" applyFont="1" applyFill="1" applyBorder="1" applyAlignment="1">
      <alignment horizontal="center" vertical="center" wrapText="1"/>
    </xf>
    <xf numFmtId="165" fontId="66" fillId="0" borderId="0" xfId="1" applyNumberFormat="1" applyFont="1" applyAlignment="1">
      <alignment horizontal="center" vertical="center"/>
    </xf>
    <xf numFmtId="175" fontId="66" fillId="0" borderId="0" xfId="0" applyFont="1" applyFill="1" applyBorder="1" applyAlignment="1">
      <alignment horizontal="left" wrapText="1"/>
    </xf>
    <xf numFmtId="169" fontId="66" fillId="0" borderId="0" xfId="0" applyNumberFormat="1" applyFont="1" applyFill="1" applyBorder="1" applyAlignment="1">
      <alignment horizontal="center" vertical="center"/>
    </xf>
    <xf numFmtId="165" fontId="70" fillId="0" borderId="0" xfId="0" applyNumberFormat="1" applyFont="1" applyAlignment="1">
      <alignment horizontal="center" vertical="center"/>
    </xf>
    <xf numFmtId="9" fontId="66" fillId="0" borderId="0" xfId="1" applyFont="1" applyAlignment="1">
      <alignment horizontal="center" vertical="center"/>
    </xf>
    <xf numFmtId="164" fontId="66" fillId="0" borderId="0" xfId="0" applyNumberFormat="1" applyFont="1" applyAlignment="1">
      <alignment horizontal="center" vertical="center"/>
    </xf>
    <xf numFmtId="175" fontId="69" fillId="0" borderId="0" xfId="0" applyFont="1" applyFill="1" applyBorder="1" applyAlignment="1">
      <alignment horizontal="center" vertical="center"/>
    </xf>
    <xf numFmtId="175" fontId="71" fillId="0" borderId="0" xfId="0" applyFont="1" applyFill="1" applyBorder="1" applyAlignment="1">
      <alignment horizontal="center" vertical="center"/>
    </xf>
    <xf numFmtId="175" fontId="66" fillId="0" borderId="0" xfId="0" applyFont="1" applyFill="1" applyBorder="1"/>
    <xf numFmtId="2" fontId="66" fillId="0" borderId="0" xfId="0" applyNumberFormat="1" applyFont="1"/>
    <xf numFmtId="10" fontId="66" fillId="0" borderId="0" xfId="1" applyNumberFormat="1" applyFont="1" applyFill="1" applyBorder="1" applyAlignment="1">
      <alignment horizontal="center" vertical="center"/>
    </xf>
    <xf numFmtId="175" fontId="66" fillId="8" borderId="9" xfId="0" applyFont="1" applyFill="1" applyBorder="1" applyAlignment="1">
      <alignment horizontal="left" wrapText="1"/>
    </xf>
    <xf numFmtId="165" fontId="66" fillId="0" borderId="0" xfId="1" applyNumberFormat="1" applyFont="1" applyFill="1" applyBorder="1" applyAlignment="1">
      <alignment horizontal="center" vertical="center"/>
    </xf>
    <xf numFmtId="175" fontId="72" fillId="0" borderId="0" xfId="78" applyFont="1" applyFill="1" applyBorder="1" applyAlignment="1">
      <alignment horizontal="center" vertical="center" wrapText="1"/>
    </xf>
    <xf numFmtId="175" fontId="66" fillId="0" borderId="0" xfId="78" applyFont="1" applyFill="1" applyBorder="1" applyAlignment="1">
      <alignment horizontal="left" wrapText="1"/>
    </xf>
    <xf numFmtId="1" fontId="66" fillId="0" borderId="0" xfId="78" applyNumberFormat="1" applyFont="1" applyFill="1" applyBorder="1" applyAlignment="1">
      <alignment horizontal="center" wrapText="1"/>
    </xf>
    <xf numFmtId="164" fontId="68" fillId="0" borderId="0" xfId="0" applyNumberFormat="1" applyFont="1" applyFill="1" applyBorder="1" applyAlignment="1">
      <alignment horizontal="center" wrapText="1"/>
    </xf>
    <xf numFmtId="49" fontId="71" fillId="4" borderId="5" xfId="0" applyNumberFormat="1" applyFont="1" applyFill="1" applyBorder="1" applyAlignment="1">
      <alignment horizontal="center" vertical="center"/>
    </xf>
    <xf numFmtId="175" fontId="70" fillId="0" borderId="5" xfId="0" applyFont="1" applyBorder="1" applyAlignment="1">
      <alignment horizontal="center" vertical="center"/>
    </xf>
    <xf numFmtId="4" fontId="70" fillId="0" borderId="5" xfId="0" applyNumberFormat="1" applyFont="1" applyBorder="1" applyAlignment="1">
      <alignment horizontal="center" vertical="center"/>
    </xf>
    <xf numFmtId="4" fontId="68" fillId="0" borderId="28" xfId="0" applyNumberFormat="1" applyFont="1" applyBorder="1" applyAlignment="1">
      <alignment horizontal="center" wrapText="1"/>
    </xf>
    <xf numFmtId="175" fontId="66" fillId="0" borderId="0" xfId="0" applyFont="1" applyFill="1" applyAlignment="1"/>
    <xf numFmtId="175" fontId="69" fillId="0" borderId="0" xfId="78" applyFont="1" applyFill="1" applyBorder="1" applyAlignment="1">
      <alignment horizontal="center" wrapText="1"/>
    </xf>
    <xf numFmtId="1" fontId="70" fillId="0" borderId="0" xfId="78" applyNumberFormat="1" applyFont="1" applyFill="1" applyBorder="1" applyAlignment="1">
      <alignment horizontal="center" wrapText="1"/>
    </xf>
    <xf numFmtId="2" fontId="68" fillId="0" borderId="0" xfId="0" applyNumberFormat="1" applyFont="1" applyFill="1" applyBorder="1" applyAlignment="1">
      <alignment horizontal="center" wrapText="1"/>
    </xf>
    <xf numFmtId="175" fontId="68" fillId="0" borderId="0" xfId="0" applyFont="1" applyFill="1" applyBorder="1" applyAlignment="1">
      <alignment horizontal="center" wrapText="1"/>
    </xf>
    <xf numFmtId="2" fontId="70" fillId="0" borderId="0" xfId="0" applyNumberFormat="1" applyFont="1" applyFill="1" applyBorder="1" applyAlignment="1">
      <alignment horizontal="center" vertical="center"/>
    </xf>
    <xf numFmtId="9" fontId="70" fillId="0" borderId="0" xfId="1" applyFont="1" applyFill="1" applyBorder="1" applyAlignment="1">
      <alignment horizontal="center" vertical="center"/>
    </xf>
    <xf numFmtId="1" fontId="70" fillId="0" borderId="0" xfId="0" applyNumberFormat="1" applyFont="1" applyFill="1" applyBorder="1" applyAlignment="1">
      <alignment horizontal="center" vertical="center"/>
    </xf>
    <xf numFmtId="172" fontId="66" fillId="0" borderId="0" xfId="1" applyNumberFormat="1" applyFont="1" applyFill="1" applyBorder="1" applyAlignment="1">
      <alignment horizontal="center" vertical="center"/>
    </xf>
    <xf numFmtId="9" fontId="66" fillId="0" borderId="0" xfId="1" applyFont="1" applyFill="1" applyBorder="1" applyAlignment="1">
      <alignment horizontal="center" vertical="center"/>
    </xf>
    <xf numFmtId="175" fontId="68" fillId="0" borderId="27" xfId="0" applyFont="1" applyBorder="1" applyAlignment="1">
      <alignment horizontal="center" wrapText="1"/>
    </xf>
    <xf numFmtId="4" fontId="70" fillId="0" borderId="42" xfId="0" applyNumberFormat="1" applyFont="1" applyBorder="1" applyAlignment="1">
      <alignment horizontal="center" vertical="center"/>
    </xf>
    <xf numFmtId="4" fontId="70" fillId="0" borderId="2" xfId="0" applyNumberFormat="1" applyFont="1" applyBorder="1" applyAlignment="1">
      <alignment horizontal="center" vertical="center"/>
    </xf>
    <xf numFmtId="164" fontId="70" fillId="0" borderId="3" xfId="0" applyNumberFormat="1" applyFont="1" applyBorder="1" applyAlignment="1">
      <alignment horizontal="center" vertical="center"/>
    </xf>
    <xf numFmtId="175" fontId="68" fillId="0" borderId="0" xfId="0" applyFont="1" applyFill="1" applyBorder="1" applyAlignment="1">
      <alignment horizontal="left" wrapText="1"/>
    </xf>
    <xf numFmtId="175" fontId="72" fillId="0" borderId="0" xfId="0" applyFont="1" applyFill="1" applyBorder="1" applyAlignment="1">
      <alignment horizontal="center" wrapText="1"/>
    </xf>
    <xf numFmtId="175" fontId="66" fillId="0" borderId="0" xfId="0" applyFont="1" applyAlignment="1"/>
    <xf numFmtId="175" fontId="70" fillId="0" borderId="5" xfId="0" applyFont="1" applyBorder="1" applyAlignment="1">
      <alignment horizontal="left"/>
    </xf>
    <xf numFmtId="175" fontId="71" fillId="4" borderId="5" xfId="0" applyFont="1" applyFill="1" applyBorder="1" applyAlignment="1">
      <alignment horizontal="center"/>
    </xf>
    <xf numFmtId="175" fontId="66" fillId="0" borderId="25" xfId="0" applyFont="1" applyFill="1" applyBorder="1" applyAlignment="1"/>
    <xf numFmtId="175" fontId="66" fillId="0" borderId="6" xfId="0" applyFont="1" applyFill="1" applyBorder="1" applyAlignment="1"/>
    <xf numFmtId="175" fontId="72" fillId="9" borderId="9" xfId="92" applyFont="1" applyFill="1" applyBorder="1" applyAlignment="1">
      <alignment horizontal="center" vertical="center" wrapText="1"/>
    </xf>
    <xf numFmtId="175" fontId="66" fillId="0" borderId="9" xfId="92" applyFont="1" applyBorder="1" applyAlignment="1">
      <alignment horizontal="left" wrapText="1"/>
    </xf>
    <xf numFmtId="0" fontId="66" fillId="0" borderId="9" xfId="0" applyNumberFormat="1" applyFont="1" applyBorder="1" applyAlignment="1">
      <alignment horizontal="left" wrapText="1"/>
    </xf>
    <xf numFmtId="175" fontId="72" fillId="9" borderId="9" xfId="92" applyFont="1" applyFill="1" applyBorder="1" applyAlignment="1">
      <alignment horizontal="center" wrapText="1"/>
    </xf>
    <xf numFmtId="175" fontId="70" fillId="3" borderId="7" xfId="0" applyFont="1" applyFill="1" applyBorder="1" applyAlignment="1">
      <alignment horizontal="left" vertical="center" wrapText="1"/>
    </xf>
    <xf numFmtId="4" fontId="70" fillId="3" borderId="0" xfId="0" applyNumberFormat="1" applyFont="1" applyFill="1" applyBorder="1" applyAlignment="1">
      <alignment horizontal="center" vertical="center" wrapText="1"/>
    </xf>
    <xf numFmtId="4" fontId="69" fillId="3" borderId="19" xfId="1" applyNumberFormat="1" applyFont="1" applyFill="1" applyBorder="1" applyAlignment="1">
      <alignment horizontal="center" vertical="center"/>
    </xf>
    <xf numFmtId="165" fontId="70" fillId="8" borderId="7" xfId="1" applyNumberFormat="1" applyFont="1" applyFill="1" applyBorder="1" applyAlignment="1">
      <alignment horizontal="center" vertical="center"/>
    </xf>
    <xf numFmtId="175" fontId="70" fillId="3" borderId="0" xfId="0" applyFont="1" applyFill="1" applyBorder="1" applyAlignment="1">
      <alignment horizontal="left" vertical="center" wrapText="1"/>
    </xf>
    <xf numFmtId="3" fontId="69" fillId="3" borderId="20" xfId="1" applyNumberFormat="1" applyFont="1" applyFill="1" applyBorder="1" applyAlignment="1">
      <alignment horizontal="center" vertical="center"/>
    </xf>
    <xf numFmtId="165" fontId="70" fillId="8" borderId="0" xfId="1" applyNumberFormat="1" applyFont="1" applyFill="1" applyBorder="1" applyAlignment="1">
      <alignment horizontal="center" vertical="center"/>
    </xf>
    <xf numFmtId="4" fontId="69" fillId="3" borderId="20" xfId="1" applyNumberFormat="1" applyFont="1" applyFill="1" applyBorder="1" applyAlignment="1">
      <alignment horizontal="center" vertical="center"/>
    </xf>
    <xf numFmtId="4" fontId="69" fillId="3" borderId="21" xfId="1" applyNumberFormat="1" applyFont="1" applyFill="1" applyBorder="1" applyAlignment="1">
      <alignment horizontal="center" vertical="center"/>
    </xf>
    <xf numFmtId="175" fontId="70" fillId="3" borderId="8" xfId="0" applyFont="1" applyFill="1" applyBorder="1" applyAlignment="1">
      <alignment horizontal="left" vertical="center" wrapText="1"/>
    </xf>
    <xf numFmtId="165" fontId="70" fillId="3" borderId="8" xfId="1" applyNumberFormat="1" applyFont="1" applyFill="1" applyBorder="1" applyAlignment="1">
      <alignment horizontal="center" vertical="center" wrapText="1"/>
    </xf>
    <xf numFmtId="175" fontId="69" fillId="3" borderId="6" xfId="0" applyFont="1" applyFill="1" applyBorder="1" applyAlignment="1">
      <alignment horizontal="center" vertical="center" wrapText="1"/>
    </xf>
    <xf numFmtId="4" fontId="69" fillId="3" borderId="6" xfId="0" applyNumberFormat="1" applyFont="1" applyFill="1" applyBorder="1" applyAlignment="1">
      <alignment horizontal="center" vertical="center"/>
    </xf>
    <xf numFmtId="175" fontId="69" fillId="8" borderId="8" xfId="0" applyFont="1" applyFill="1" applyBorder="1" applyAlignment="1">
      <alignment horizontal="center" vertical="center"/>
    </xf>
    <xf numFmtId="165" fontId="69" fillId="8" borderId="8" xfId="1" applyNumberFormat="1" applyFont="1" applyFill="1" applyBorder="1" applyAlignment="1">
      <alignment horizontal="center" vertical="center"/>
    </xf>
    <xf numFmtId="175" fontId="67" fillId="5" borderId="6" xfId="0" applyFont="1" applyFill="1" applyBorder="1"/>
    <xf numFmtId="175" fontId="67" fillId="5" borderId="6" xfId="0" applyFont="1" applyFill="1" applyBorder="1" applyAlignment="1">
      <alignment horizontal="center"/>
    </xf>
    <xf numFmtId="175" fontId="66" fillId="5" borderId="0" xfId="0" applyFont="1" applyFill="1" applyBorder="1"/>
    <xf numFmtId="164" fontId="66" fillId="5" borderId="0" xfId="0" applyNumberFormat="1" applyFont="1" applyFill="1" applyBorder="1" applyAlignment="1">
      <alignment horizontal="center"/>
    </xf>
    <xf numFmtId="9" fontId="66" fillId="5" borderId="0" xfId="0" applyNumberFormat="1" applyFont="1" applyFill="1" applyBorder="1" applyAlignment="1">
      <alignment horizontal="center"/>
    </xf>
    <xf numFmtId="164" fontId="67" fillId="5" borderId="6" xfId="0" applyNumberFormat="1" applyFont="1" applyFill="1" applyBorder="1" applyAlignment="1">
      <alignment horizontal="center"/>
    </xf>
    <xf numFmtId="9" fontId="67" fillId="5" borderId="6" xfId="0" applyNumberFormat="1" applyFont="1" applyFill="1" applyBorder="1" applyAlignment="1">
      <alignment horizontal="center"/>
    </xf>
    <xf numFmtId="166" fontId="66" fillId="0" borderId="0" xfId="0" applyNumberFormat="1" applyFont="1"/>
    <xf numFmtId="2" fontId="66" fillId="0" borderId="0" xfId="0" applyNumberFormat="1" applyFont="1" applyFill="1"/>
    <xf numFmtId="1" fontId="66" fillId="0" borderId="0" xfId="0" applyNumberFormat="1" applyFont="1" applyFill="1"/>
    <xf numFmtId="2" fontId="66" fillId="0" borderId="0" xfId="0" applyNumberFormat="1" applyFont="1" applyFill="1" applyAlignment="1">
      <alignment horizontal="center" vertical="center"/>
    </xf>
    <xf numFmtId="2" fontId="66" fillId="0" borderId="0" xfId="0" applyNumberFormat="1" applyFont="1" applyAlignment="1">
      <alignment horizontal="center" vertical="center"/>
    </xf>
    <xf numFmtId="169" fontId="66" fillId="0" borderId="0" xfId="0" applyNumberFormat="1" applyFont="1" applyAlignment="1">
      <alignment horizontal="center"/>
    </xf>
    <xf numFmtId="175" fontId="66" fillId="0" borderId="16" xfId="0" applyFont="1" applyBorder="1"/>
    <xf numFmtId="165" fontId="66" fillId="0" borderId="16" xfId="0" applyNumberFormat="1" applyFont="1" applyBorder="1" applyAlignment="1">
      <alignment horizontal="center"/>
    </xf>
    <xf numFmtId="175" fontId="66" fillId="0" borderId="0" xfId="0" applyFont="1" applyFill="1" applyBorder="1" applyAlignment="1">
      <alignment horizontal="left"/>
    </xf>
    <xf numFmtId="175" fontId="66" fillId="0" borderId="0" xfId="0" applyFont="1" applyFill="1"/>
    <xf numFmtId="49" fontId="66" fillId="0" borderId="0" xfId="0" applyNumberFormat="1" applyFont="1" applyAlignment="1">
      <alignment horizontal="center" vertical="center"/>
    </xf>
    <xf numFmtId="165" fontId="66" fillId="0" borderId="0" xfId="1" applyNumberFormat="1" applyFont="1"/>
    <xf numFmtId="171" fontId="66" fillId="0" borderId="0" xfId="0" applyNumberFormat="1" applyFont="1"/>
    <xf numFmtId="2" fontId="66" fillId="43" borderId="0" xfId="0" applyNumberFormat="1" applyFont="1" applyFill="1" applyAlignment="1">
      <alignment horizontal="center" vertical="center"/>
    </xf>
    <xf numFmtId="175" fontId="67" fillId="0" borderId="0" xfId="0" applyFont="1" applyFill="1" applyBorder="1" applyAlignment="1">
      <alignment horizontal="center" wrapText="1"/>
    </xf>
    <xf numFmtId="164" fontId="66" fillId="0" borderId="0" xfId="0" applyNumberFormat="1" applyFont="1" applyFill="1" applyBorder="1" applyAlignment="1">
      <alignment vertical="center" wrapText="1"/>
    </xf>
    <xf numFmtId="164" fontId="66" fillId="0" borderId="0" xfId="0" applyNumberFormat="1" applyFont="1" applyFill="1" applyBorder="1" applyAlignment="1">
      <alignment horizontal="center" vertical="center" wrapText="1"/>
    </xf>
    <xf numFmtId="175" fontId="67" fillId="0" borderId="0" xfId="0" applyFont="1" applyFill="1" applyBorder="1" applyAlignment="1">
      <alignment horizontal="center" vertical="center"/>
    </xf>
    <xf numFmtId="169" fontId="66" fillId="0" borderId="0" xfId="0" applyNumberFormat="1" applyFont="1" applyFill="1" applyBorder="1" applyAlignment="1">
      <alignment horizontal="center"/>
    </xf>
    <xf numFmtId="169" fontId="67" fillId="0" borderId="0" xfId="0" applyNumberFormat="1" applyFont="1" applyFill="1" applyBorder="1" applyAlignment="1">
      <alignment horizontal="center"/>
    </xf>
    <xf numFmtId="175" fontId="67" fillId="5" borderId="0" xfId="0" applyFont="1" applyFill="1" applyBorder="1" applyAlignment="1">
      <alignment horizontal="center" wrapText="1"/>
    </xf>
    <xf numFmtId="175" fontId="67" fillId="5" borderId="13" xfId="0" applyFont="1" applyFill="1" applyBorder="1" applyAlignment="1">
      <alignment horizontal="center" vertical="center" wrapText="1"/>
    </xf>
    <xf numFmtId="175" fontId="67" fillId="5" borderId="14" xfId="0" applyFont="1" applyFill="1" applyBorder="1" applyAlignment="1">
      <alignment horizontal="center" vertical="center" wrapText="1"/>
    </xf>
    <xf numFmtId="164" fontId="67" fillId="5" borderId="0" xfId="0" applyNumberFormat="1" applyFont="1" applyFill="1" applyBorder="1" applyAlignment="1">
      <alignment horizontal="center"/>
    </xf>
    <xf numFmtId="164" fontId="67" fillId="0" borderId="0" xfId="0" applyNumberFormat="1" applyFont="1" applyFill="1" applyBorder="1" applyAlignment="1">
      <alignment horizontal="center"/>
    </xf>
    <xf numFmtId="164" fontId="66" fillId="0" borderId="0" xfId="0" applyNumberFormat="1" applyFont="1" applyFill="1" applyBorder="1" applyAlignment="1">
      <alignment horizontal="center"/>
    </xf>
    <xf numFmtId="173" fontId="67" fillId="0" borderId="0" xfId="0" applyNumberFormat="1" applyFont="1" applyFill="1" applyBorder="1" applyAlignment="1">
      <alignment horizontal="center"/>
    </xf>
    <xf numFmtId="175" fontId="66" fillId="0" borderId="0" xfId="0" applyFont="1" applyBorder="1"/>
    <xf numFmtId="175" fontId="66" fillId="0" borderId="0" xfId="0" applyFont="1" applyBorder="1" applyAlignment="1">
      <alignment horizontal="center" vertical="center"/>
    </xf>
    <xf numFmtId="175" fontId="66" fillId="0" borderId="0" xfId="0" applyFont="1" applyBorder="1" applyAlignment="1">
      <alignment horizontal="center"/>
    </xf>
    <xf numFmtId="175" fontId="67" fillId="0" borderId="0" xfId="0" applyFont="1" applyBorder="1"/>
    <xf numFmtId="169" fontId="66" fillId="0" borderId="1" xfId="0" applyNumberFormat="1" applyFont="1" applyFill="1" applyBorder="1" applyAlignment="1">
      <alignment horizontal="center" wrapText="1"/>
    </xf>
    <xf numFmtId="169" fontId="66" fillId="0" borderId="1" xfId="0" applyNumberFormat="1" applyFont="1" applyFill="1" applyBorder="1" applyAlignment="1">
      <alignment horizontal="center"/>
    </xf>
    <xf numFmtId="169" fontId="66" fillId="0" borderId="25" xfId="0" applyNumberFormat="1" applyFont="1" applyFill="1" applyBorder="1" applyAlignment="1">
      <alignment horizontal="center" wrapText="1"/>
    </xf>
    <xf numFmtId="164" fontId="66" fillId="0" borderId="0" xfId="0" applyNumberFormat="1" applyFont="1" applyBorder="1"/>
    <xf numFmtId="2" fontId="66" fillId="0" borderId="0" xfId="164" applyNumberFormat="1" applyFont="1" applyBorder="1" applyAlignment="1">
      <alignment horizontal="center" wrapText="1"/>
    </xf>
    <xf numFmtId="164" fontId="66" fillId="0" borderId="0" xfId="0" applyNumberFormat="1" applyFont="1" applyFill="1" applyBorder="1" applyAlignment="1">
      <alignment horizontal="center" wrapText="1"/>
    </xf>
    <xf numFmtId="167" fontId="69" fillId="0" borderId="0" xfId="0" applyNumberFormat="1" applyFont="1" applyFill="1" applyBorder="1" applyAlignment="1">
      <alignment horizontal="center" vertical="center"/>
    </xf>
    <xf numFmtId="175" fontId="69" fillId="5" borderId="18" xfId="0" applyFont="1" applyFill="1" applyBorder="1" applyAlignment="1">
      <alignment horizontal="center" vertical="center"/>
    </xf>
    <xf numFmtId="175" fontId="70" fillId="5" borderId="0" xfId="0" applyFont="1" applyFill="1"/>
    <xf numFmtId="2" fontId="70" fillId="8" borderId="0" xfId="0" applyNumberFormat="1" applyFont="1" applyFill="1" applyBorder="1" applyAlignment="1">
      <alignment horizontal="center"/>
    </xf>
    <xf numFmtId="2" fontId="66" fillId="8" borderId="0" xfId="0" applyNumberFormat="1" applyFont="1" applyFill="1" applyAlignment="1">
      <alignment horizontal="center"/>
    </xf>
    <xf numFmtId="2" fontId="70" fillId="8" borderId="0" xfId="0" applyNumberFormat="1" applyFont="1" applyFill="1" applyAlignment="1">
      <alignment horizontal="center"/>
    </xf>
    <xf numFmtId="2" fontId="66" fillId="8" borderId="0" xfId="0" applyNumberFormat="1" applyFont="1" applyFill="1" applyBorder="1" applyAlignment="1">
      <alignment horizontal="center"/>
    </xf>
    <xf numFmtId="175" fontId="70" fillId="5" borderId="0" xfId="0" applyFont="1" applyFill="1" applyBorder="1"/>
    <xf numFmtId="175" fontId="70" fillId="5" borderId="15" xfId="0" applyFont="1" applyFill="1" applyBorder="1"/>
    <xf numFmtId="2" fontId="70" fillId="8" borderId="15" xfId="0" applyNumberFormat="1" applyFont="1" applyFill="1" applyBorder="1" applyAlignment="1">
      <alignment horizontal="center"/>
    </xf>
    <xf numFmtId="175" fontId="69" fillId="5" borderId="18" xfId="2" applyFont="1" applyFill="1" applyBorder="1" applyAlignment="1">
      <alignment horizontal="center" vertical="center"/>
    </xf>
    <xf numFmtId="175" fontId="70" fillId="5" borderId="0" xfId="2" applyFont="1" applyFill="1"/>
    <xf numFmtId="2" fontId="70" fillId="5" borderId="0" xfId="2" applyNumberFormat="1" applyFont="1" applyFill="1" applyAlignment="1">
      <alignment horizontal="center"/>
    </xf>
    <xf numFmtId="175" fontId="70" fillId="5" borderId="15" xfId="2" applyFont="1" applyFill="1" applyBorder="1"/>
    <xf numFmtId="2" fontId="70" fillId="5" borderId="15" xfId="2" applyNumberFormat="1" applyFont="1" applyFill="1" applyBorder="1" applyAlignment="1">
      <alignment horizontal="center"/>
    </xf>
    <xf numFmtId="175" fontId="69" fillId="5" borderId="18" xfId="2" applyFont="1" applyFill="1" applyBorder="1" applyAlignment="1">
      <alignment horizontal="center" vertical="center" wrapText="1"/>
    </xf>
    <xf numFmtId="0" fontId="66" fillId="0" borderId="0" xfId="0" applyNumberFormat="1" applyFont="1"/>
    <xf numFmtId="0" fontId="67" fillId="0" borderId="0" xfId="0" applyNumberFormat="1" applyFont="1"/>
    <xf numFmtId="176" fontId="66" fillId="0" borderId="0" xfId="0" applyNumberFormat="1" applyFont="1" applyAlignment="1">
      <alignment horizontal="right"/>
    </xf>
    <xf numFmtId="164" fontId="66" fillId="0" borderId="0" xfId="0" applyNumberFormat="1" applyFont="1"/>
    <xf numFmtId="0" fontId="66" fillId="0" borderId="0" xfId="0" applyNumberFormat="1" applyFont="1" applyAlignment="1"/>
    <xf numFmtId="0" fontId="66" fillId="0" borderId="0" xfId="0" applyNumberFormat="1" applyFont="1" applyFill="1" applyAlignment="1"/>
    <xf numFmtId="49" fontId="66" fillId="0" borderId="0" xfId="0" applyNumberFormat="1" applyFont="1" applyAlignment="1">
      <alignment horizontal="right"/>
    </xf>
    <xf numFmtId="0" fontId="66" fillId="0" borderId="0" xfId="0" quotePrefix="1" applyNumberFormat="1" applyFont="1" applyAlignment="1">
      <alignment horizontal="right"/>
    </xf>
    <xf numFmtId="9" fontId="67" fillId="0" borderId="53" xfId="317" applyNumberFormat="1" applyFont="1" applyFill="1" applyBorder="1" applyAlignment="1">
      <alignment horizontal="center" vertical="center"/>
    </xf>
    <xf numFmtId="0" fontId="67" fillId="0" borderId="53" xfId="317" applyNumberFormat="1" applyFont="1" applyFill="1" applyBorder="1" applyAlignment="1">
      <alignment horizontal="center" vertical="center"/>
    </xf>
    <xf numFmtId="0" fontId="70" fillId="0" borderId="8" xfId="0" applyNumberFormat="1" applyFont="1" applyFill="1" applyBorder="1" applyAlignment="1">
      <alignment vertical="center" wrapText="1"/>
    </xf>
    <xf numFmtId="0" fontId="70" fillId="3" borderId="0" xfId="6342" applyFont="1" applyFill="1"/>
    <xf numFmtId="0" fontId="70" fillId="3" borderId="0" xfId="6342" applyFont="1" applyFill="1" applyAlignment="1">
      <alignment horizontal="center"/>
    </xf>
    <xf numFmtId="0" fontId="70" fillId="3" borderId="0" xfId="6342" applyFont="1" applyFill="1" applyAlignment="1">
      <alignment wrapText="1"/>
    </xf>
    <xf numFmtId="0" fontId="70" fillId="3" borderId="0" xfId="6342" applyFont="1" applyFill="1" applyAlignment="1">
      <alignment horizontal="right"/>
    </xf>
    <xf numFmtId="0" fontId="70" fillId="3" borderId="1" xfId="6342" applyFont="1" applyFill="1" applyBorder="1"/>
    <xf numFmtId="0" fontId="70" fillId="3" borderId="73" xfId="6342" applyFont="1" applyFill="1" applyBorder="1"/>
    <xf numFmtId="0" fontId="70" fillId="3" borderId="74" xfId="6342" applyFont="1" applyFill="1" applyBorder="1"/>
    <xf numFmtId="0" fontId="70" fillId="3" borderId="75" xfId="6342" applyFont="1" applyFill="1" applyBorder="1"/>
    <xf numFmtId="0" fontId="70" fillId="3" borderId="76" xfId="6342" applyFont="1" applyFill="1" applyBorder="1"/>
    <xf numFmtId="0" fontId="75" fillId="3" borderId="0" xfId="6342" applyFont="1" applyFill="1" applyBorder="1" applyAlignment="1">
      <alignment horizontal="right" vertical="center"/>
    </xf>
    <xf numFmtId="0" fontId="70" fillId="3" borderId="0" xfId="6342" applyFont="1" applyFill="1" applyBorder="1"/>
    <xf numFmtId="0" fontId="70" fillId="3" borderId="77" xfId="6342" applyFont="1" applyFill="1" applyBorder="1"/>
    <xf numFmtId="171" fontId="70" fillId="3" borderId="1" xfId="6342" applyNumberFormat="1" applyFont="1" applyFill="1" applyBorder="1" applyAlignment="1">
      <alignment horizontal="center"/>
    </xf>
    <xf numFmtId="0" fontId="76" fillId="3" borderId="0" xfId="6342" applyFont="1" applyFill="1" applyBorder="1"/>
    <xf numFmtId="0" fontId="69" fillId="3" borderId="64" xfId="6342" applyFont="1" applyFill="1" applyBorder="1" applyAlignment="1">
      <alignment horizontal="center"/>
    </xf>
    <xf numFmtId="0" fontId="69" fillId="3" borderId="65" xfId="6342" applyFont="1" applyFill="1" applyBorder="1" applyAlignment="1">
      <alignment horizontal="center"/>
    </xf>
    <xf numFmtId="0" fontId="69" fillId="3" borderId="65" xfId="6342" applyFont="1" applyFill="1" applyBorder="1" applyAlignment="1">
      <alignment horizontal="center" wrapText="1"/>
    </xf>
    <xf numFmtId="0" fontId="69" fillId="3" borderId="66" xfId="6342" applyFont="1" applyFill="1" applyBorder="1" applyAlignment="1">
      <alignment horizontal="center"/>
    </xf>
    <xf numFmtId="0" fontId="76" fillId="3" borderId="0" xfId="6342" applyFont="1" applyFill="1" applyAlignment="1">
      <alignment horizontal="center"/>
    </xf>
    <xf numFmtId="0" fontId="70" fillId="3" borderId="67" xfId="6342" applyFont="1" applyFill="1" applyBorder="1" applyAlignment="1">
      <alignment horizontal="center"/>
    </xf>
    <xf numFmtId="165" fontId="70" fillId="3" borderId="68" xfId="3074" applyNumberFormat="1" applyFont="1" applyFill="1" applyBorder="1" applyAlignment="1">
      <alignment horizontal="center"/>
    </xf>
    <xf numFmtId="165" fontId="70" fillId="3" borderId="21" xfId="3074" applyNumberFormat="1" applyFont="1" applyFill="1" applyBorder="1" applyAlignment="1">
      <alignment horizontal="center"/>
    </xf>
    <xf numFmtId="171" fontId="70" fillId="3" borderId="21" xfId="6342" applyNumberFormat="1" applyFont="1" applyFill="1" applyBorder="1" applyAlignment="1">
      <alignment horizontal="center"/>
    </xf>
    <xf numFmtId="0" fontId="70" fillId="3" borderId="69" xfId="6342" applyFont="1" applyFill="1" applyBorder="1" applyAlignment="1">
      <alignment horizontal="center"/>
    </xf>
    <xf numFmtId="0" fontId="70" fillId="3" borderId="70" xfId="6342" applyFont="1" applyFill="1" applyBorder="1" applyAlignment="1">
      <alignment horizontal="center"/>
    </xf>
    <xf numFmtId="165" fontId="70" fillId="3" borderId="54" xfId="3074" applyNumberFormat="1" applyFont="1" applyFill="1" applyBorder="1" applyAlignment="1">
      <alignment horizontal="center"/>
    </xf>
    <xf numFmtId="165" fontId="70" fillId="3" borderId="1" xfId="3074" applyNumberFormat="1" applyFont="1" applyFill="1" applyBorder="1" applyAlignment="1">
      <alignment horizontal="center"/>
    </xf>
    <xf numFmtId="0" fontId="70" fillId="3" borderId="55" xfId="6342" applyFont="1" applyFill="1" applyBorder="1" applyAlignment="1">
      <alignment horizontal="center"/>
    </xf>
    <xf numFmtId="0" fontId="69" fillId="3" borderId="70" xfId="6342" applyFont="1" applyFill="1" applyBorder="1" applyAlignment="1">
      <alignment horizontal="center"/>
    </xf>
    <xf numFmtId="165" fontId="69" fillId="3" borderId="54" xfId="3074" applyNumberFormat="1" applyFont="1" applyFill="1" applyBorder="1" applyAlignment="1">
      <alignment horizontal="center"/>
    </xf>
    <xf numFmtId="165" fontId="69" fillId="3" borderId="1" xfId="3074" applyNumberFormat="1" applyFont="1" applyFill="1" applyBorder="1" applyAlignment="1">
      <alignment horizontal="center"/>
    </xf>
    <xf numFmtId="171" fontId="69" fillId="3" borderId="1" xfId="6342" applyNumberFormat="1" applyFont="1" applyFill="1" applyBorder="1" applyAlignment="1">
      <alignment horizontal="center"/>
    </xf>
    <xf numFmtId="0" fontId="69" fillId="3" borderId="55" xfId="6342" applyFont="1" applyFill="1" applyBorder="1" applyAlignment="1">
      <alignment horizontal="center"/>
    </xf>
    <xf numFmtId="0" fontId="70" fillId="3" borderId="71" xfId="6342" applyFont="1" applyFill="1" applyBorder="1" applyAlignment="1">
      <alignment horizontal="center"/>
    </xf>
    <xf numFmtId="165" fontId="70" fillId="3" borderId="56" xfId="3074" applyNumberFormat="1" applyFont="1" applyFill="1" applyBorder="1" applyAlignment="1">
      <alignment horizontal="center"/>
    </xf>
    <xf numFmtId="165" fontId="70" fillId="3" borderId="57" xfId="3074" applyNumberFormat="1" applyFont="1" applyFill="1" applyBorder="1" applyAlignment="1">
      <alignment horizontal="center"/>
    </xf>
    <xf numFmtId="171" fontId="70" fillId="3" borderId="57" xfId="6342" applyNumberFormat="1" applyFont="1" applyFill="1" applyBorder="1" applyAlignment="1">
      <alignment horizontal="center"/>
    </xf>
    <xf numFmtId="0" fontId="70" fillId="3" borderId="58" xfId="6342" applyFont="1" applyFill="1" applyBorder="1" applyAlignment="1">
      <alignment horizontal="center"/>
    </xf>
    <xf numFmtId="175" fontId="67" fillId="5" borderId="18" xfId="6342" applyNumberFormat="1" applyFont="1" applyFill="1" applyBorder="1" applyAlignment="1">
      <alignment horizontal="center"/>
    </xf>
    <xf numFmtId="9" fontId="66" fillId="5" borderId="15" xfId="6342" applyNumberFormat="1" applyFont="1" applyFill="1" applyBorder="1" applyAlignment="1">
      <alignment horizontal="center"/>
    </xf>
    <xf numFmtId="0" fontId="66" fillId="3" borderId="0" xfId="0" applyNumberFormat="1" applyFont="1" applyFill="1"/>
    <xf numFmtId="0" fontId="66" fillId="3" borderId="0" xfId="0" applyNumberFormat="1" applyFont="1" applyFill="1" applyAlignment="1">
      <alignment horizontal="right"/>
    </xf>
    <xf numFmtId="0" fontId="66" fillId="3" borderId="0" xfId="0" applyNumberFormat="1" applyFont="1" applyFill="1" applyAlignment="1">
      <alignment horizontal="center"/>
    </xf>
    <xf numFmtId="171" fontId="66" fillId="3" borderId="54" xfId="0" applyNumberFormat="1" applyFont="1" applyFill="1" applyBorder="1" applyAlignment="1">
      <alignment horizontal="center"/>
    </xf>
    <xf numFmtId="171" fontId="66" fillId="3" borderId="1" xfId="0" applyNumberFormat="1" applyFont="1" applyFill="1" applyBorder="1" applyAlignment="1">
      <alignment horizontal="center"/>
    </xf>
    <xf numFmtId="0" fontId="66" fillId="3" borderId="55" xfId="0" applyNumberFormat="1" applyFont="1" applyFill="1" applyBorder="1"/>
    <xf numFmtId="0" fontId="67" fillId="0" borderId="88" xfId="0" applyNumberFormat="1" applyFont="1" applyBorder="1" applyAlignment="1">
      <alignment horizontal="center" vertical="center"/>
    </xf>
    <xf numFmtId="0" fontId="66" fillId="0" borderId="89" xfId="0" applyNumberFormat="1" applyFont="1" applyBorder="1" applyAlignment="1">
      <alignment vertical="center"/>
    </xf>
    <xf numFmtId="0" fontId="66" fillId="0" borderId="6" xfId="0" applyNumberFormat="1" applyFont="1" applyBorder="1" applyAlignment="1">
      <alignment horizontal="center" vertical="center"/>
    </xf>
    <xf numFmtId="1" fontId="66" fillId="0" borderId="6" xfId="0" applyNumberFormat="1" applyFont="1" applyBorder="1" applyAlignment="1">
      <alignment horizontal="center" vertical="center"/>
    </xf>
    <xf numFmtId="0" fontId="66" fillId="0" borderId="86" xfId="0" applyNumberFormat="1" applyFont="1" applyBorder="1" applyAlignment="1">
      <alignment vertical="center"/>
    </xf>
    <xf numFmtId="0" fontId="70" fillId="0" borderId="59" xfId="0" applyNumberFormat="1" applyFont="1" applyBorder="1" applyAlignment="1">
      <alignment horizontal="center" vertical="center"/>
    </xf>
    <xf numFmtId="43" fontId="66" fillId="0" borderId="6" xfId="0" applyNumberFormat="1" applyFont="1" applyBorder="1" applyAlignment="1">
      <alignment horizontal="center" vertical="center" readingOrder="1"/>
    </xf>
    <xf numFmtId="175" fontId="70" fillId="0" borderId="0" xfId="2" applyFont="1"/>
    <xf numFmtId="14" fontId="66" fillId="0" borderId="9" xfId="0" applyNumberFormat="1" applyFont="1" applyBorder="1" applyAlignment="1">
      <alignment horizontal="left" wrapText="1"/>
    </xf>
    <xf numFmtId="10" fontId="66" fillId="0" borderId="9" xfId="0" applyNumberFormat="1" applyFont="1" applyBorder="1" applyAlignment="1">
      <alignment horizontal="left" wrapText="1"/>
    </xf>
    <xf numFmtId="10" fontId="70" fillId="0" borderId="0" xfId="2" applyNumberFormat="1" applyFont="1"/>
    <xf numFmtId="175" fontId="70" fillId="0" borderId="0" xfId="2" applyFont="1" applyAlignment="1">
      <alignment horizontal="center"/>
    </xf>
    <xf numFmtId="175" fontId="67" fillId="0" borderId="53" xfId="0" applyFont="1" applyBorder="1" applyAlignment="1">
      <alignment vertical="center"/>
    </xf>
    <xf numFmtId="0" fontId="74" fillId="0" borderId="53" xfId="0" quotePrefix="1" applyNumberFormat="1" applyFont="1" applyBorder="1" applyAlignment="1">
      <alignment horizontal="center" vertical="center"/>
    </xf>
    <xf numFmtId="175" fontId="67" fillId="0" borderId="53" xfId="0" applyFont="1" applyBorder="1" applyAlignment="1">
      <alignment horizontal="center" vertical="center"/>
    </xf>
    <xf numFmtId="175" fontId="66" fillId="0" borderId="0" xfId="0" applyFont="1" applyAlignment="1">
      <alignment vertical="center"/>
    </xf>
    <xf numFmtId="175" fontId="66" fillId="0" borderId="0" xfId="0" applyFont="1" applyFill="1" applyAlignment="1">
      <alignment vertical="center"/>
    </xf>
    <xf numFmtId="16" fontId="78" fillId="0" borderId="6" xfId="0" applyNumberFormat="1" applyFont="1" applyFill="1" applyBorder="1" applyAlignment="1">
      <alignment horizontal="center" vertical="center" wrapText="1"/>
    </xf>
    <xf numFmtId="1" fontId="69" fillId="3" borderId="6" xfId="0" applyNumberFormat="1" applyFont="1" applyFill="1" applyBorder="1" applyAlignment="1">
      <alignment horizontal="center" vertical="center"/>
    </xf>
    <xf numFmtId="49" fontId="70" fillId="0" borderId="0" xfId="0" applyNumberFormat="1" applyFont="1" applyFill="1" applyAlignment="1">
      <alignment horizontal="center" vertical="center"/>
    </xf>
    <xf numFmtId="165" fontId="66" fillId="0" borderId="0" xfId="0" applyNumberFormat="1" applyFont="1" applyFill="1" applyBorder="1" applyAlignment="1">
      <alignment horizontal="center" vertical="center"/>
    </xf>
    <xf numFmtId="0" fontId="66" fillId="0" borderId="1" xfId="0" applyNumberFormat="1" applyFont="1" applyBorder="1" applyAlignment="1">
      <alignment horizontal="center" vertical="center"/>
    </xf>
    <xf numFmtId="175" fontId="66" fillId="0" borderId="0" xfId="0" applyFont="1" applyFill="1" applyBorder="1" applyAlignment="1">
      <alignment horizontal="center" vertical="center"/>
    </xf>
    <xf numFmtId="1" fontId="66" fillId="0" borderId="0" xfId="0" applyNumberFormat="1" applyFont="1" applyFill="1" applyBorder="1" applyAlignment="1">
      <alignment horizontal="center" vertical="center"/>
    </xf>
    <xf numFmtId="165" fontId="66" fillId="3" borderId="7" xfId="0" applyNumberFormat="1" applyFont="1" applyFill="1" applyBorder="1" applyAlignment="1">
      <alignment horizontal="center" vertical="center"/>
    </xf>
    <xf numFmtId="165" fontId="66" fillId="3" borderId="0" xfId="0" applyNumberFormat="1" applyFont="1" applyFill="1" applyBorder="1" applyAlignment="1">
      <alignment horizontal="center" vertical="center"/>
    </xf>
    <xf numFmtId="165" fontId="66" fillId="3" borderId="8" xfId="0" applyNumberFormat="1" applyFont="1" applyFill="1" applyBorder="1" applyAlignment="1">
      <alignment horizontal="center" vertical="center"/>
    </xf>
    <xf numFmtId="0" fontId="66" fillId="0" borderId="0" xfId="0" applyNumberFormat="1" applyFont="1" applyFill="1" applyBorder="1" applyAlignment="1"/>
    <xf numFmtId="175" fontId="66" fillId="0" borderId="0" xfId="0" applyFont="1" applyFill="1" applyBorder="1" applyAlignment="1">
      <alignment horizontal="right" vertical="center"/>
    </xf>
    <xf numFmtId="0" fontId="66" fillId="0" borderId="0" xfId="0" applyNumberFormat="1" applyFont="1" applyFill="1" applyBorder="1" applyAlignment="1">
      <alignment horizontal="center" vertical="center"/>
    </xf>
    <xf numFmtId="165" fontId="69" fillId="3" borderId="19" xfId="1" applyNumberFormat="1" applyFont="1" applyFill="1" applyBorder="1" applyAlignment="1">
      <alignment horizontal="center" vertical="center"/>
    </xf>
    <xf numFmtId="165" fontId="69" fillId="3" borderId="20" xfId="1" applyNumberFormat="1" applyFont="1" applyFill="1" applyBorder="1" applyAlignment="1">
      <alignment horizontal="center" vertical="center"/>
    </xf>
    <xf numFmtId="165" fontId="69" fillId="3" borderId="21" xfId="1" applyNumberFormat="1" applyFont="1" applyFill="1" applyBorder="1" applyAlignment="1">
      <alignment horizontal="center" vertical="center"/>
    </xf>
    <xf numFmtId="0" fontId="66" fillId="0" borderId="0" xfId="0" applyNumberFormat="1" applyFont="1" applyAlignment="1">
      <alignment horizontal="center" vertical="center"/>
    </xf>
    <xf numFmtId="1" fontId="81" fillId="0" borderId="1" xfId="0" applyNumberFormat="1" applyFont="1" applyBorder="1" applyAlignment="1">
      <alignment horizontal="center" wrapText="1"/>
    </xf>
    <xf numFmtId="17" fontId="81" fillId="0" borderId="1" xfId="0" applyNumberFormat="1" applyFont="1" applyBorder="1" applyAlignment="1">
      <alignment horizontal="center" wrapText="1"/>
    </xf>
    <xf numFmtId="10" fontId="95" fillId="0" borderId="0" xfId="249" applyNumberFormat="1" applyFont="1" applyAlignment="1">
      <alignment horizontal="center"/>
    </xf>
    <xf numFmtId="10" fontId="96" fillId="0" borderId="0" xfId="249" applyNumberFormat="1" applyFont="1" applyAlignment="1">
      <alignment horizontal="center"/>
    </xf>
    <xf numFmtId="10" fontId="96" fillId="0" borderId="0" xfId="268" applyNumberFormat="1" applyFont="1" applyAlignment="1">
      <alignment horizontal="center"/>
    </xf>
    <xf numFmtId="10" fontId="95" fillId="0" borderId="0" xfId="268" applyNumberFormat="1" applyFont="1" applyAlignment="1">
      <alignment horizontal="center"/>
    </xf>
    <xf numFmtId="169" fontId="97" fillId="0" borderId="0" xfId="2682" applyNumberFormat="1" applyFont="1" applyFill="1" applyAlignment="1">
      <alignment horizontal="center"/>
    </xf>
    <xf numFmtId="169" fontId="96" fillId="0" borderId="1" xfId="2682" applyNumberFormat="1" applyFont="1" applyFill="1" applyBorder="1" applyAlignment="1">
      <alignment horizontal="center"/>
    </xf>
    <xf numFmtId="169" fontId="96" fillId="0" borderId="20" xfId="2682" applyNumberFormat="1" applyFont="1" applyFill="1" applyBorder="1" applyAlignment="1">
      <alignment horizontal="center"/>
    </xf>
    <xf numFmtId="169" fontId="96" fillId="0" borderId="21" xfId="2682" applyNumberFormat="1" applyFont="1" applyFill="1" applyBorder="1" applyAlignment="1">
      <alignment horizontal="center"/>
    </xf>
    <xf numFmtId="169" fontId="96" fillId="0" borderId="0" xfId="290" applyNumberFormat="1" applyFont="1" applyFill="1" applyBorder="1" applyAlignment="1">
      <alignment horizontal="center"/>
    </xf>
    <xf numFmtId="169" fontId="83" fillId="0" borderId="0" xfId="290" applyNumberFormat="1" applyFont="1" applyFill="1" applyAlignment="1">
      <alignment horizontal="center"/>
    </xf>
    <xf numFmtId="169" fontId="94" fillId="0" borderId="0" xfId="290" applyNumberFormat="1" applyFont="1" applyFill="1" applyBorder="1" applyAlignment="1">
      <alignment horizontal="center"/>
    </xf>
    <xf numFmtId="0" fontId="100" fillId="0" borderId="0" xfId="2016" applyFont="1" applyFill="1" applyBorder="1" applyAlignment="1">
      <alignment horizontal="left" vertical="center"/>
    </xf>
    <xf numFmtId="0" fontId="70" fillId="3" borderId="0" xfId="1717" applyFont="1" applyFill="1" applyBorder="1"/>
    <xf numFmtId="0" fontId="70" fillId="3" borderId="0" xfId="1717" applyFont="1" applyFill="1"/>
    <xf numFmtId="0" fontId="104" fillId="0" borderId="0" xfId="0" applyNumberFormat="1" applyFont="1"/>
    <xf numFmtId="0" fontId="66" fillId="0" borderId="0" xfId="0" applyNumberFormat="1" applyFont="1" applyAlignment="1">
      <alignment horizontal="center"/>
    </xf>
    <xf numFmtId="2" fontId="66" fillId="0" borderId="0" xfId="6346" applyNumberFormat="1" applyFont="1" applyFill="1" applyBorder="1"/>
    <xf numFmtId="0" fontId="68" fillId="0" borderId="0" xfId="0" applyNumberFormat="1" applyFont="1" applyBorder="1" applyAlignment="1">
      <alignment horizontal="center" vertical="center"/>
    </xf>
    <xf numFmtId="49" fontId="66" fillId="0" borderId="6" xfId="0" applyNumberFormat="1" applyFont="1" applyBorder="1" applyAlignment="1">
      <alignment horizontal="center" vertical="center"/>
    </xf>
    <xf numFmtId="0" fontId="68" fillId="0" borderId="6" xfId="0" applyNumberFormat="1" applyFont="1" applyFill="1" applyBorder="1" applyAlignment="1">
      <alignment horizontal="center" vertical="center"/>
    </xf>
    <xf numFmtId="2" fontId="68" fillId="0" borderId="6" xfId="0" applyNumberFormat="1" applyFont="1" applyFill="1" applyBorder="1" applyAlignment="1">
      <alignment horizontal="center" vertical="center"/>
    </xf>
    <xf numFmtId="175" fontId="80" fillId="0" borderId="0" xfId="0" applyFont="1"/>
    <xf numFmtId="175" fontId="80" fillId="0" borderId="0" xfId="0" applyFont="1" applyFill="1"/>
    <xf numFmtId="175" fontId="105" fillId="0" borderId="0" xfId="0" applyFont="1" applyFill="1" applyBorder="1" applyAlignment="1">
      <alignment horizontal="center" vertical="center" wrapText="1"/>
    </xf>
    <xf numFmtId="175" fontId="80" fillId="0" borderId="0" xfId="0" applyFont="1" applyBorder="1"/>
    <xf numFmtId="175" fontId="66" fillId="0" borderId="0" xfId="0" applyFont="1" applyFill="1" applyBorder="1" applyAlignment="1">
      <alignment horizontal="center" vertical="center"/>
    </xf>
    <xf numFmtId="1" fontId="66" fillId="0" borderId="0" xfId="0" applyNumberFormat="1" applyFont="1" applyFill="1" applyBorder="1" applyAlignment="1">
      <alignment horizontal="center" vertical="center"/>
    </xf>
    <xf numFmtId="0" fontId="68" fillId="0" borderId="8" xfId="0" applyNumberFormat="1" applyFont="1" applyFill="1" applyBorder="1" applyAlignment="1">
      <alignment horizontal="center" vertical="center"/>
    </xf>
    <xf numFmtId="2" fontId="68" fillId="0" borderId="7" xfId="0" applyNumberFormat="1" applyFont="1" applyFill="1" applyBorder="1" applyAlignment="1">
      <alignment horizontal="center" vertical="center"/>
    </xf>
    <xf numFmtId="2" fontId="68" fillId="0" borderId="8" xfId="0" applyNumberFormat="1" applyFont="1" applyFill="1" applyBorder="1" applyAlignment="1">
      <alignment horizontal="center" vertical="center"/>
    </xf>
    <xf numFmtId="0" fontId="64" fillId="0" borderId="60" xfId="0" applyNumberFormat="1" applyFont="1" applyBorder="1" applyAlignment="1">
      <alignment horizontal="center" vertical="center" wrapText="1"/>
    </xf>
    <xf numFmtId="0" fontId="65" fillId="0" borderId="21" xfId="0" applyNumberFormat="1" applyFont="1" applyBorder="1" applyAlignment="1">
      <alignment horizontal="center" vertical="center" wrapText="1"/>
    </xf>
    <xf numFmtId="14" fontId="65" fillId="0" borderId="21" xfId="0" applyNumberFormat="1" applyFont="1" applyBorder="1" applyAlignment="1">
      <alignment horizontal="center" vertical="center" wrapText="1"/>
    </xf>
    <xf numFmtId="175" fontId="66" fillId="0" borderId="0" xfId="0" applyNumberFormat="1" applyFont="1" applyAlignment="1">
      <alignment vertical="center" wrapText="1"/>
    </xf>
    <xf numFmtId="175" fontId="66" fillId="0" borderId="0" xfId="0" applyNumberFormat="1" applyFont="1" applyAlignment="1">
      <alignment wrapText="1"/>
    </xf>
    <xf numFmtId="175" fontId="66" fillId="0" borderId="0" xfId="0" applyFont="1" applyFill="1" applyBorder="1" applyAlignment="1">
      <alignment horizontal="center" vertical="center"/>
    </xf>
    <xf numFmtId="1" fontId="66" fillId="0" borderId="0" xfId="0" applyNumberFormat="1" applyFont="1" applyFill="1" applyBorder="1" applyAlignment="1">
      <alignment horizontal="center" vertical="center"/>
    </xf>
    <xf numFmtId="0" fontId="64" fillId="0" borderId="90" xfId="0" applyNumberFormat="1" applyFont="1" applyBorder="1" applyAlignment="1">
      <alignment horizontal="center" vertical="center" wrapText="1"/>
    </xf>
    <xf numFmtId="0" fontId="65" fillId="0" borderId="72" xfId="0" applyNumberFormat="1" applyFont="1" applyBorder="1" applyAlignment="1">
      <alignment horizontal="center" vertical="center" wrapText="1"/>
    </xf>
    <xf numFmtId="175" fontId="65" fillId="0" borderId="21" xfId="0" applyNumberFormat="1" applyFont="1" applyFill="1" applyBorder="1" applyAlignment="1">
      <alignment horizontal="center" vertical="center" wrapText="1"/>
    </xf>
    <xf numFmtId="0" fontId="65" fillId="0" borderId="1" xfId="0" applyNumberFormat="1" applyFont="1" applyBorder="1" applyAlignment="1">
      <alignment horizontal="center" vertical="center" wrapText="1"/>
    </xf>
    <xf numFmtId="0" fontId="65" fillId="0" borderId="25" xfId="0" applyNumberFormat="1" applyFont="1" applyBorder="1" applyAlignment="1">
      <alignment horizontal="center" vertical="center" wrapText="1"/>
    </xf>
    <xf numFmtId="175" fontId="65" fillId="0" borderId="1" xfId="0" applyNumberFormat="1" applyFont="1" applyFill="1" applyBorder="1" applyAlignment="1">
      <alignment horizontal="center" vertical="center" wrapText="1"/>
    </xf>
    <xf numFmtId="165" fontId="66" fillId="3" borderId="93" xfId="0" applyNumberFormat="1" applyFont="1" applyFill="1" applyBorder="1" applyAlignment="1">
      <alignment horizontal="center" vertical="center"/>
    </xf>
    <xf numFmtId="10" fontId="70" fillId="3" borderId="0" xfId="1" applyNumberFormat="1" applyFont="1" applyFill="1" applyBorder="1" applyAlignment="1">
      <alignment horizontal="center"/>
    </xf>
    <xf numFmtId="175" fontId="66" fillId="0" borderId="94" xfId="0" applyFont="1" applyFill="1" applyBorder="1" applyAlignment="1">
      <alignment vertical="center"/>
    </xf>
    <xf numFmtId="17" fontId="66" fillId="0" borderId="94" xfId="0" applyNumberFormat="1" applyFont="1" applyFill="1" applyBorder="1" applyAlignment="1">
      <alignment horizontal="center" vertical="center"/>
    </xf>
    <xf numFmtId="164" fontId="66" fillId="0" borderId="94" xfId="0" applyNumberFormat="1" applyFont="1" applyFill="1" applyBorder="1" applyAlignment="1">
      <alignment horizontal="center" vertical="center"/>
    </xf>
    <xf numFmtId="49" fontId="66" fillId="0" borderId="94" xfId="0" applyNumberFormat="1" applyFont="1" applyFill="1" applyBorder="1" applyAlignment="1">
      <alignment horizontal="center" vertical="center"/>
    </xf>
    <xf numFmtId="17" fontId="66" fillId="0" borderId="95" xfId="0" applyNumberFormat="1" applyFont="1" applyFill="1" applyBorder="1" applyAlignment="1">
      <alignment horizontal="center" vertical="center"/>
    </xf>
    <xf numFmtId="164" fontId="66" fillId="0" borderId="95" xfId="0" applyNumberFormat="1" applyFont="1" applyFill="1" applyBorder="1" applyAlignment="1">
      <alignment horizontal="center" vertical="center"/>
    </xf>
    <xf numFmtId="49" fontId="66" fillId="0" borderId="95" xfId="0" applyNumberFormat="1" applyFont="1" applyFill="1" applyBorder="1" applyAlignment="1">
      <alignment horizontal="center" vertical="center"/>
    </xf>
    <xf numFmtId="175" fontId="66" fillId="0" borderId="95" xfId="0" applyFont="1" applyFill="1" applyBorder="1" applyAlignment="1">
      <alignment vertical="center"/>
    </xf>
    <xf numFmtId="0" fontId="66" fillId="0" borderId="95" xfId="0" applyNumberFormat="1" applyFont="1" applyFill="1" applyBorder="1" applyAlignment="1">
      <alignment horizontal="center" vertical="center"/>
    </xf>
    <xf numFmtId="17" fontId="66" fillId="0" borderId="96" xfId="0" applyNumberFormat="1" applyFont="1" applyFill="1" applyBorder="1" applyAlignment="1">
      <alignment horizontal="center" vertical="center"/>
    </xf>
    <xf numFmtId="175" fontId="66" fillId="0" borderId="96" xfId="0" applyFont="1" applyFill="1" applyBorder="1" applyAlignment="1">
      <alignment vertical="center"/>
    </xf>
    <xf numFmtId="0" fontId="61" fillId="0" borderId="0" xfId="0" quotePrefix="1" applyNumberFormat="1" applyFont="1" applyAlignment="1">
      <alignment horizontal="right"/>
    </xf>
    <xf numFmtId="0" fontId="106" fillId="0" borderId="60" xfId="0" applyNumberFormat="1" applyFont="1" applyBorder="1" applyAlignment="1">
      <alignment horizontal="center" vertical="center" wrapText="1"/>
    </xf>
    <xf numFmtId="16" fontId="78" fillId="0" borderId="1" xfId="0" applyNumberFormat="1" applyFont="1" applyFill="1" applyBorder="1" applyAlignment="1">
      <alignment horizontal="center" vertical="center" wrapText="1"/>
    </xf>
    <xf numFmtId="20" fontId="79" fillId="0" borderId="21" xfId="0" applyNumberFormat="1" applyFont="1" applyBorder="1" applyAlignment="1">
      <alignment horizontal="center" vertical="center" wrapText="1"/>
    </xf>
    <xf numFmtId="0" fontId="78" fillId="0" borderId="1" xfId="0" applyNumberFormat="1" applyFont="1" applyFill="1" applyBorder="1" applyAlignment="1">
      <alignment horizontal="center" vertical="center" wrapText="1"/>
    </xf>
    <xf numFmtId="3" fontId="78" fillId="0" borderId="1" xfId="0" applyNumberFormat="1" applyFont="1" applyFill="1" applyBorder="1" applyAlignment="1">
      <alignment horizontal="center" vertical="center" wrapText="1"/>
    </xf>
    <xf numFmtId="164" fontId="78" fillId="0" borderId="1" xfId="0" applyNumberFormat="1" applyFont="1" applyFill="1" applyBorder="1" applyAlignment="1">
      <alignment horizontal="center" vertical="center" wrapText="1"/>
    </xf>
    <xf numFmtId="175" fontId="66" fillId="0" borderId="0" xfId="0" applyFont="1" applyFill="1" applyBorder="1" applyAlignment="1">
      <alignment horizontal="center" vertical="center"/>
    </xf>
    <xf numFmtId="175" fontId="66" fillId="0" borderId="0" xfId="0" applyFont="1" applyFill="1" applyBorder="1" applyAlignment="1">
      <alignment horizontal="center" vertical="center"/>
    </xf>
    <xf numFmtId="4" fontId="66" fillId="0" borderId="29" xfId="0" applyNumberFormat="1" applyFont="1" applyBorder="1" applyAlignment="1">
      <alignment horizontal="center" vertical="center" wrapText="1"/>
    </xf>
    <xf numFmtId="175" fontId="71" fillId="4" borderId="97" xfId="0" applyFont="1" applyFill="1" applyBorder="1" applyAlignment="1">
      <alignment horizontal="center" vertical="center"/>
    </xf>
    <xf numFmtId="4" fontId="66" fillId="0" borderId="98" xfId="75" applyNumberFormat="1" applyFont="1" applyBorder="1" applyAlignment="1">
      <alignment horizontal="center" vertical="center" wrapText="1"/>
    </xf>
    <xf numFmtId="4" fontId="66" fillId="0" borderId="99" xfId="75" applyNumberFormat="1" applyFont="1" applyBorder="1" applyAlignment="1">
      <alignment horizontal="center" vertical="center" wrapText="1"/>
    </xf>
    <xf numFmtId="0" fontId="107" fillId="9" borderId="0" xfId="0" applyNumberFormat="1" applyFont="1" applyFill="1" applyAlignment="1">
      <alignment horizontal="center" vertical="center" wrapText="1"/>
    </xf>
    <xf numFmtId="0" fontId="107" fillId="9" borderId="0" xfId="0" applyNumberFormat="1" applyFont="1" applyFill="1" applyAlignment="1">
      <alignment horizontal="center" wrapText="1"/>
    </xf>
    <xf numFmtId="0" fontId="108" fillId="9" borderId="0" xfId="0" applyNumberFormat="1" applyFont="1" applyFill="1" applyAlignment="1">
      <alignment horizontal="center" vertical="center" wrapText="1"/>
    </xf>
    <xf numFmtId="0" fontId="109" fillId="5" borderId="0" xfId="0" applyNumberFormat="1" applyFont="1" applyFill="1" applyAlignment="1">
      <alignment horizontal="left" wrapText="1"/>
    </xf>
    <xf numFmtId="0" fontId="108" fillId="9" borderId="0" xfId="0" applyNumberFormat="1" applyFont="1" applyFill="1" applyAlignment="1">
      <alignment horizontal="center" wrapText="1"/>
    </xf>
    <xf numFmtId="175" fontId="66" fillId="0" borderId="0" xfId="0" applyFont="1" applyFill="1" applyBorder="1" applyAlignment="1">
      <alignment horizontal="center" vertical="center"/>
    </xf>
    <xf numFmtId="175" fontId="66" fillId="0" borderId="0" xfId="0" applyFont="1" applyFill="1" applyBorder="1" applyAlignment="1">
      <alignment horizontal="center"/>
    </xf>
    <xf numFmtId="1" fontId="66" fillId="0" borderId="0" xfId="0" applyNumberFormat="1" applyFont="1" applyFill="1" applyAlignment="1">
      <alignment horizontal="center"/>
    </xf>
    <xf numFmtId="2" fontId="66" fillId="0" borderId="0" xfId="0" applyNumberFormat="1" applyFont="1" applyFill="1" applyAlignment="1">
      <alignment horizontal="center"/>
    </xf>
    <xf numFmtId="175" fontId="67" fillId="0" borderId="91" xfId="0" applyFont="1" applyBorder="1"/>
    <xf numFmtId="175" fontId="67" fillId="0" borderId="91" xfId="0" applyFont="1" applyBorder="1" applyAlignment="1">
      <alignment horizontal="center"/>
    </xf>
    <xf numFmtId="175" fontId="66" fillId="0" borderId="91" xfId="0" applyFont="1" applyBorder="1"/>
    <xf numFmtId="165" fontId="66" fillId="0" borderId="91" xfId="0" applyNumberFormat="1" applyFont="1" applyBorder="1" applyAlignment="1">
      <alignment horizontal="center"/>
    </xf>
    <xf numFmtId="2" fontId="66" fillId="72" borderId="0" xfId="0" applyNumberFormat="1" applyFont="1" applyFill="1" applyAlignment="1">
      <alignment horizontal="center" vertical="center"/>
    </xf>
    <xf numFmtId="2" fontId="66" fillId="73" borderId="0" xfId="0" applyNumberFormat="1" applyFont="1" applyFill="1" applyAlignment="1">
      <alignment horizontal="center" vertical="center"/>
    </xf>
    <xf numFmtId="2" fontId="66" fillId="74" borderId="0" xfId="0" applyNumberFormat="1" applyFont="1" applyFill="1" applyAlignment="1">
      <alignment horizontal="center" vertical="center"/>
    </xf>
    <xf numFmtId="2" fontId="66" fillId="71" borderId="0" xfId="0" applyNumberFormat="1" applyFont="1" applyFill="1" applyAlignment="1">
      <alignment horizontal="center" vertical="center"/>
    </xf>
    <xf numFmtId="2" fontId="66" fillId="75" borderId="0" xfId="0" applyNumberFormat="1" applyFont="1" applyFill="1" applyAlignment="1">
      <alignment horizontal="center" vertical="center"/>
    </xf>
    <xf numFmtId="2" fontId="66" fillId="0" borderId="0" xfId="164" quotePrefix="1" applyNumberFormat="1" applyFont="1" applyBorder="1" applyAlignment="1">
      <alignment horizontal="center" wrapText="1"/>
    </xf>
    <xf numFmtId="176" fontId="66" fillId="0" borderId="7" xfId="0" quotePrefix="1" applyNumberFormat="1" applyFont="1" applyBorder="1" applyAlignment="1">
      <alignment horizontal="right"/>
    </xf>
    <xf numFmtId="0" fontId="66" fillId="0" borderId="7" xfId="0" applyNumberFormat="1" applyFont="1" applyBorder="1"/>
    <xf numFmtId="1" fontId="66" fillId="0" borderId="7" xfId="0" applyNumberFormat="1" applyFont="1" applyBorder="1" applyAlignment="1">
      <alignment horizontal="center" vertical="center"/>
    </xf>
    <xf numFmtId="43" fontId="66" fillId="0" borderId="7" xfId="0" applyNumberFormat="1" applyFont="1" applyBorder="1" applyAlignment="1">
      <alignment horizontal="center" vertical="center" readingOrder="1"/>
    </xf>
    <xf numFmtId="43" fontId="66" fillId="0" borderId="8" xfId="0" applyNumberFormat="1" applyFont="1" applyBorder="1" applyAlignment="1">
      <alignment horizontal="center" vertical="center" readingOrder="1"/>
    </xf>
    <xf numFmtId="175" fontId="66" fillId="0" borderId="6" xfId="0" applyFont="1" applyBorder="1" applyAlignment="1">
      <alignment horizontal="center" vertical="center"/>
    </xf>
    <xf numFmtId="175" fontId="67" fillId="0" borderId="1" xfId="0" applyFont="1" applyFill="1" applyBorder="1" applyAlignment="1">
      <alignment horizontal="center" vertical="center"/>
    </xf>
    <xf numFmtId="175" fontId="66" fillId="0" borderId="0" xfId="0" applyFont="1" applyFill="1" applyBorder="1" applyAlignment="1">
      <alignment horizontal="center" vertical="center"/>
    </xf>
    <xf numFmtId="175" fontId="111" fillId="0" borderId="114" xfId="0" applyFont="1" applyBorder="1" applyAlignment="1">
      <alignment horizontal="center"/>
    </xf>
    <xf numFmtId="175" fontId="111" fillId="0" borderId="115" xfId="0" applyFont="1" applyBorder="1" applyAlignment="1">
      <alignment horizontal="center"/>
    </xf>
    <xf numFmtId="0" fontId="82" fillId="0" borderId="0" xfId="1839" applyFont="1"/>
    <xf numFmtId="0" fontId="83" fillId="0" borderId="0" xfId="1839" applyFont="1" applyFill="1"/>
    <xf numFmtId="0" fontId="97" fillId="0" borderId="0" xfId="1839" applyFont="1" applyFill="1"/>
    <xf numFmtId="0" fontId="85" fillId="0" borderId="0" xfId="1839" applyFont="1" applyFill="1" applyAlignment="1">
      <alignment horizontal="right"/>
    </xf>
    <xf numFmtId="0" fontId="86" fillId="0" borderId="0" xfId="1839" applyFont="1"/>
    <xf numFmtId="0" fontId="24" fillId="0" borderId="0" xfId="1839"/>
    <xf numFmtId="0" fontId="24" fillId="0" borderId="0" xfId="1839" applyFill="1"/>
    <xf numFmtId="0" fontId="112" fillId="0" borderId="0" xfId="1839" applyFont="1" applyFill="1"/>
    <xf numFmtId="0" fontId="24" fillId="0" borderId="0" xfId="1839" applyFont="1" applyFill="1"/>
    <xf numFmtId="0" fontId="87" fillId="0" borderId="0" xfId="1839" applyFont="1" applyFill="1"/>
    <xf numFmtId="0" fontId="82" fillId="0" borderId="0" xfId="1839" applyFont="1" applyFill="1"/>
    <xf numFmtId="0" fontId="99" fillId="0" borderId="0" xfId="1839" applyFont="1" applyBorder="1" applyAlignment="1">
      <alignment horizontal="left"/>
    </xf>
    <xf numFmtId="0" fontId="89" fillId="0" borderId="0" xfId="1839" applyFont="1" applyBorder="1" applyAlignment="1">
      <alignment horizontal="left"/>
    </xf>
    <xf numFmtId="0" fontId="83" fillId="0" borderId="0" xfId="1839" applyFont="1" applyAlignment="1">
      <alignment horizontal="left"/>
    </xf>
    <xf numFmtId="0" fontId="89" fillId="0" borderId="8" xfId="1839" applyFont="1" applyFill="1" applyBorder="1" applyAlignment="1">
      <alignment horizontal="center"/>
    </xf>
    <xf numFmtId="0" fontId="99" fillId="0" borderId="8" xfId="1839" applyFont="1" applyFill="1" applyBorder="1" applyAlignment="1">
      <alignment horizontal="center"/>
    </xf>
    <xf numFmtId="0" fontId="86" fillId="0" borderId="8" xfId="1839" applyFont="1" applyFill="1" applyBorder="1"/>
    <xf numFmtId="0" fontId="85" fillId="0" borderId="0" xfId="1839" applyFont="1" applyFill="1"/>
    <xf numFmtId="0" fontId="83" fillId="0" borderId="0" xfId="1839" applyFont="1"/>
    <xf numFmtId="168" fontId="89" fillId="0" borderId="1" xfId="1839" applyNumberFormat="1" applyFont="1" applyFill="1" applyBorder="1" applyAlignment="1">
      <alignment horizontal="center"/>
    </xf>
    <xf numFmtId="168" fontId="99" fillId="0" borderId="1" xfId="1839" applyNumberFormat="1" applyFont="1" applyFill="1" applyBorder="1" applyAlignment="1">
      <alignment horizontal="center"/>
    </xf>
    <xf numFmtId="0" fontId="89" fillId="0" borderId="0" xfId="1839" applyFont="1" applyFill="1" applyBorder="1" applyAlignment="1">
      <alignment horizontal="center"/>
    </xf>
    <xf numFmtId="0" fontId="91" fillId="0" borderId="0" xfId="1839" applyFont="1" applyFill="1" applyBorder="1" applyAlignment="1">
      <alignment horizontal="right" vertical="center"/>
    </xf>
    <xf numFmtId="0" fontId="91" fillId="0" borderId="0" xfId="1839" applyFont="1" applyFill="1" applyBorder="1" applyAlignment="1">
      <alignment horizontal="centerContinuous" vertical="center"/>
    </xf>
    <xf numFmtId="0" fontId="92" fillId="6" borderId="0" xfId="1839" applyFont="1" applyFill="1" applyBorder="1" applyAlignment="1">
      <alignment horizontal="centerContinuous" vertical="center"/>
    </xf>
    <xf numFmtId="169" fontId="83" fillId="0" borderId="0" xfId="1839" applyNumberFormat="1" applyFont="1" applyAlignment="1">
      <alignment horizontal="center"/>
    </xf>
    <xf numFmtId="169" fontId="97" fillId="0" borderId="0" xfId="1839" applyNumberFormat="1" applyFont="1" applyAlignment="1">
      <alignment horizontal="center"/>
    </xf>
    <xf numFmtId="169" fontId="82" fillId="0" borderId="0" xfId="1839" applyNumberFormat="1" applyFont="1" applyAlignment="1">
      <alignment horizontal="right"/>
    </xf>
    <xf numFmtId="164" fontId="93" fillId="0" borderId="0" xfId="1839" applyNumberFormat="1" applyFont="1"/>
    <xf numFmtId="169" fontId="82" fillId="0" borderId="0" xfId="1839" applyNumberFormat="1" applyFont="1" applyAlignment="1">
      <alignment horizontal="center"/>
    </xf>
    <xf numFmtId="0" fontId="83" fillId="0" borderId="13" xfId="1839" applyFont="1" applyBorder="1"/>
    <xf numFmtId="169" fontId="94" fillId="0" borderId="1" xfId="1839" applyNumberFormat="1" applyFont="1" applyFill="1" applyBorder="1" applyAlignment="1">
      <alignment horizontal="center"/>
    </xf>
    <xf numFmtId="169" fontId="96" fillId="0" borderId="1" xfId="1839" applyNumberFormat="1" applyFont="1" applyFill="1" applyBorder="1" applyAlignment="1">
      <alignment horizontal="center"/>
    </xf>
    <xf numFmtId="169" fontId="24" fillId="0" borderId="0" xfId="1839" applyNumberFormat="1"/>
    <xf numFmtId="169" fontId="89" fillId="0" borderId="22" xfId="1839" applyNumberFormat="1" applyFont="1" applyFill="1" applyBorder="1" applyAlignment="1">
      <alignment horizontal="right"/>
    </xf>
    <xf numFmtId="0" fontId="96" fillId="0" borderId="0" xfId="1839" applyFont="1"/>
    <xf numFmtId="169" fontId="82" fillId="0" borderId="1" xfId="1839" applyNumberFormat="1" applyFont="1" applyBorder="1" applyAlignment="1">
      <alignment horizontal="center"/>
    </xf>
    <xf numFmtId="0" fontId="83" fillId="0" borderId="19" xfId="1839" applyFont="1" applyBorder="1"/>
    <xf numFmtId="169" fontId="94" fillId="0" borderId="20" xfId="1839" applyNumberFormat="1" applyFont="1" applyFill="1" applyBorder="1" applyAlignment="1">
      <alignment horizontal="center"/>
    </xf>
    <xf numFmtId="169" fontId="96" fillId="0" borderId="20" xfId="1839" applyNumberFormat="1" applyFont="1" applyFill="1" applyBorder="1" applyAlignment="1">
      <alignment horizontal="center"/>
    </xf>
    <xf numFmtId="0" fontId="83" fillId="0" borderId="20" xfId="1839" applyFont="1" applyBorder="1"/>
    <xf numFmtId="169" fontId="89" fillId="0" borderId="80" xfId="1839" applyNumberFormat="1" applyFont="1" applyFill="1" applyBorder="1" applyAlignment="1">
      <alignment horizontal="right"/>
    </xf>
    <xf numFmtId="0" fontId="83" fillId="0" borderId="21" xfId="1839" applyFont="1" applyBorder="1"/>
    <xf numFmtId="169" fontId="94" fillId="0" borderId="21" xfId="1839" applyNumberFormat="1" applyFont="1" applyFill="1" applyBorder="1" applyAlignment="1">
      <alignment horizontal="center"/>
    </xf>
    <xf numFmtId="169" fontId="96" fillId="0" borderId="21" xfId="1839" applyNumberFormat="1" applyFont="1" applyFill="1" applyBorder="1" applyAlignment="1">
      <alignment horizontal="center"/>
    </xf>
    <xf numFmtId="169" fontId="89" fillId="0" borderId="81" xfId="1839" applyNumberFormat="1" applyFont="1" applyFill="1" applyBorder="1" applyAlignment="1">
      <alignment horizontal="right"/>
    </xf>
    <xf numFmtId="169" fontId="84" fillId="0" borderId="0" xfId="1839" applyNumberFormat="1" applyFont="1" applyFill="1" applyAlignment="1">
      <alignment horizontal="center"/>
    </xf>
    <xf numFmtId="169" fontId="97" fillId="0" borderId="0" xfId="1839" applyNumberFormat="1" applyFont="1" applyFill="1" applyAlignment="1">
      <alignment horizontal="center"/>
    </xf>
    <xf numFmtId="169" fontId="24" fillId="0" borderId="0" xfId="1839" applyNumberFormat="1" applyFill="1"/>
    <xf numFmtId="169" fontId="89" fillId="0" borderId="0" xfId="1839" applyNumberFormat="1" applyFont="1" applyFill="1" applyAlignment="1">
      <alignment horizontal="right"/>
    </xf>
    <xf numFmtId="0" fontId="83" fillId="0" borderId="0" xfId="1839" applyFont="1" applyBorder="1"/>
    <xf numFmtId="169" fontId="94" fillId="0" borderId="0" xfId="1839" applyNumberFormat="1" applyFont="1" applyFill="1" applyBorder="1" applyAlignment="1">
      <alignment horizontal="center"/>
    </xf>
    <xf numFmtId="169" fontId="96" fillId="0" borderId="0" xfId="1839" applyNumberFormat="1" applyFont="1" applyFill="1" applyBorder="1" applyAlignment="1">
      <alignment horizontal="center"/>
    </xf>
    <xf numFmtId="169" fontId="89" fillId="0" borderId="0" xfId="1839" applyNumberFormat="1" applyFont="1" applyFill="1" applyBorder="1" applyAlignment="1">
      <alignment horizontal="right"/>
    </xf>
    <xf numFmtId="169" fontId="94" fillId="0" borderId="0" xfId="1839" applyNumberFormat="1" applyFont="1" applyFill="1" applyAlignment="1">
      <alignment horizontal="center"/>
    </xf>
    <xf numFmtId="169" fontId="96" fillId="0" borderId="0" xfId="1839" applyNumberFormat="1" applyFont="1" applyFill="1" applyAlignment="1">
      <alignment horizontal="center"/>
    </xf>
    <xf numFmtId="3" fontId="82" fillId="0" borderId="0" xfId="1839" applyNumberFormat="1" applyFont="1" applyAlignment="1">
      <alignment horizontal="center"/>
    </xf>
    <xf numFmtId="169" fontId="94" fillId="0" borderId="19" xfId="1839" applyNumberFormat="1" applyFont="1" applyFill="1" applyBorder="1" applyAlignment="1">
      <alignment horizontal="center"/>
    </xf>
    <xf numFmtId="169" fontId="96" fillId="0" borderId="19" xfId="1839" applyNumberFormat="1" applyFont="1" applyFill="1" applyBorder="1" applyAlignment="1">
      <alignment horizontal="center"/>
    </xf>
    <xf numFmtId="169" fontId="82" fillId="0" borderId="19" xfId="1839" applyNumberFormat="1" applyFont="1" applyBorder="1" applyAlignment="1">
      <alignment horizontal="center"/>
    </xf>
    <xf numFmtId="169" fontId="82" fillId="0" borderId="20" xfId="1839" applyNumberFormat="1" applyFont="1" applyBorder="1" applyAlignment="1">
      <alignment horizontal="center"/>
    </xf>
    <xf numFmtId="0" fontId="83" fillId="0" borderId="72" xfId="1839" applyFont="1" applyBorder="1"/>
    <xf numFmtId="169" fontId="24" fillId="0" borderId="8" xfId="1839" applyNumberFormat="1" applyFill="1" applyBorder="1"/>
    <xf numFmtId="169" fontId="89" fillId="0" borderId="82" xfId="1839" applyNumberFormat="1" applyFont="1" applyFill="1" applyBorder="1" applyAlignment="1">
      <alignment horizontal="right"/>
    </xf>
    <xf numFmtId="0" fontId="86" fillId="0" borderId="0" xfId="1839" applyFont="1" applyFill="1"/>
    <xf numFmtId="0" fontId="92" fillId="6" borderId="0" xfId="1839" applyFont="1" applyFill="1" applyBorder="1" applyAlignment="1">
      <alignment horizontal="center" vertical="center"/>
    </xf>
    <xf numFmtId="169" fontId="89" fillId="0" borderId="0" xfId="1839" applyNumberFormat="1" applyFont="1" applyFill="1" applyAlignment="1">
      <alignment horizontal="center"/>
    </xf>
    <xf numFmtId="169" fontId="82" fillId="0" borderId="19" xfId="1839" applyNumberFormat="1" applyFont="1" applyFill="1" applyBorder="1" applyAlignment="1">
      <alignment horizontal="center"/>
    </xf>
    <xf numFmtId="169" fontId="84" fillId="0" borderId="0" xfId="1839" applyNumberFormat="1" applyFont="1" applyFill="1" applyBorder="1" applyAlignment="1">
      <alignment horizontal="center"/>
    </xf>
    <xf numFmtId="169" fontId="97" fillId="0" borderId="0" xfId="1839" applyNumberFormat="1" applyFont="1" applyFill="1" applyBorder="1" applyAlignment="1">
      <alignment horizontal="center"/>
    </xf>
    <xf numFmtId="169" fontId="82" fillId="8" borderId="0" xfId="1839" applyNumberFormat="1" applyFont="1" applyFill="1" applyAlignment="1">
      <alignment horizontal="right"/>
    </xf>
    <xf numFmtId="169" fontId="24" fillId="8" borderId="0" xfId="1839" applyNumberFormat="1" applyFill="1"/>
    <xf numFmtId="169" fontId="82" fillId="8" borderId="0" xfId="1839" applyNumberFormat="1" applyFont="1" applyFill="1" applyAlignment="1">
      <alignment horizontal="center"/>
    </xf>
    <xf numFmtId="0" fontId="24" fillId="0" borderId="0" xfId="1839" applyFont="1" applyFill="1" applyAlignment="1">
      <alignment horizontal="center" wrapText="1"/>
    </xf>
    <xf numFmtId="169" fontId="89" fillId="8" borderId="22" xfId="1839" applyNumberFormat="1" applyFont="1" applyFill="1" applyBorder="1" applyAlignment="1">
      <alignment horizontal="right"/>
    </xf>
    <xf numFmtId="169" fontId="89" fillId="8" borderId="80" xfId="1839" applyNumberFormat="1" applyFont="1" applyFill="1" applyBorder="1" applyAlignment="1">
      <alignment horizontal="right"/>
    </xf>
    <xf numFmtId="169" fontId="89" fillId="8" borderId="81" xfId="1839" applyNumberFormat="1" applyFont="1" applyFill="1" applyBorder="1" applyAlignment="1">
      <alignment horizontal="right"/>
    </xf>
    <xf numFmtId="169" fontId="94" fillId="0" borderId="8" xfId="1839" applyNumberFormat="1" applyFont="1" applyFill="1" applyBorder="1" applyAlignment="1">
      <alignment horizontal="center"/>
    </xf>
    <xf numFmtId="169" fontId="96" fillId="0" borderId="8" xfId="1839" applyNumberFormat="1" applyFont="1" applyFill="1" applyBorder="1" applyAlignment="1">
      <alignment horizontal="center"/>
    </xf>
    <xf numFmtId="169" fontId="82" fillId="0" borderId="8" xfId="1839" applyNumberFormat="1" applyFont="1" applyBorder="1" applyAlignment="1">
      <alignment horizontal="center"/>
    </xf>
    <xf numFmtId="0" fontId="83" fillId="0" borderId="83" xfId="1839" applyFont="1" applyBorder="1"/>
    <xf numFmtId="169" fontId="82" fillId="0" borderId="21" xfId="1839" applyNumberFormat="1" applyFont="1" applyBorder="1" applyAlignment="1">
      <alignment horizontal="center"/>
    </xf>
    <xf numFmtId="0" fontId="83" fillId="0" borderId="20" xfId="1839" applyFont="1" applyBorder="1" applyAlignment="1">
      <alignment vertical="center"/>
    </xf>
    <xf numFmtId="169" fontId="94" fillId="0" borderId="20" xfId="1839" applyNumberFormat="1" applyFont="1" applyFill="1" applyBorder="1" applyAlignment="1">
      <alignment horizontal="center" vertical="center"/>
    </xf>
    <xf numFmtId="169" fontId="96" fillId="0" borderId="20" xfId="1839" applyNumberFormat="1" applyFont="1" applyFill="1" applyBorder="1" applyAlignment="1">
      <alignment horizontal="center" vertical="center"/>
    </xf>
    <xf numFmtId="168" fontId="90" fillId="0" borderId="1" xfId="1839" applyNumberFormat="1" applyFont="1" applyFill="1" applyBorder="1" applyAlignment="1">
      <alignment horizontal="center"/>
    </xf>
    <xf numFmtId="169" fontId="82" fillId="0" borderId="0" xfId="1839" applyNumberFormat="1" applyFont="1" applyFill="1" applyAlignment="1">
      <alignment horizontal="right"/>
    </xf>
    <xf numFmtId="169" fontId="83" fillId="0" borderId="0" xfId="1839" applyNumberFormat="1" applyFont="1" applyFill="1" applyAlignment="1">
      <alignment horizontal="center"/>
    </xf>
    <xf numFmtId="169" fontId="82" fillId="0" borderId="0" xfId="1839" applyNumberFormat="1" applyFont="1" applyFill="1" applyAlignment="1">
      <alignment horizontal="center"/>
    </xf>
    <xf numFmtId="0" fontId="98" fillId="0" borderId="0" xfId="1839" applyFont="1" applyFill="1"/>
    <xf numFmtId="0" fontId="86" fillId="0" borderId="0" xfId="1839" applyFont="1" applyBorder="1"/>
    <xf numFmtId="0" fontId="88" fillId="0" borderId="0" xfId="1839" applyFont="1"/>
    <xf numFmtId="0" fontId="24" fillId="0" borderId="0" xfId="1839" applyFont="1"/>
    <xf numFmtId="0" fontId="84" fillId="0" borderId="0" xfId="1839" applyFont="1" applyBorder="1"/>
    <xf numFmtId="0" fontId="97" fillId="0" borderId="0" xfId="1839" applyFont="1" applyBorder="1"/>
    <xf numFmtId="169" fontId="82" fillId="0" borderId="1" xfId="1839" applyNumberFormat="1" applyFont="1" applyFill="1" applyBorder="1" applyAlignment="1">
      <alignment horizontal="center"/>
    </xf>
    <xf numFmtId="0" fontId="83" fillId="0" borderId="1" xfId="1839" applyFont="1" applyBorder="1"/>
    <xf numFmtId="0" fontId="88" fillId="0" borderId="0" xfId="1839" applyFont="1" applyFill="1"/>
    <xf numFmtId="0" fontId="86" fillId="0" borderId="0" xfId="1839" applyFont="1" applyFill="1" applyAlignment="1">
      <alignment horizontal="right"/>
    </xf>
    <xf numFmtId="168" fontId="89" fillId="0" borderId="0" xfId="1839" applyNumberFormat="1" applyFont="1" applyFill="1" applyBorder="1" applyAlignment="1">
      <alignment horizontal="center"/>
    </xf>
    <xf numFmtId="168" fontId="99" fillId="0" borderId="0" xfId="1839" applyNumberFormat="1" applyFont="1" applyFill="1" applyBorder="1" applyAlignment="1">
      <alignment horizontal="center"/>
    </xf>
    <xf numFmtId="168" fontId="90" fillId="0" borderId="0" xfId="1839" applyNumberFormat="1" applyFont="1" applyFill="1" applyBorder="1" applyAlignment="1">
      <alignment horizontal="center"/>
    </xf>
    <xf numFmtId="169" fontId="82" fillId="0" borderId="0" xfId="1839" applyNumberFormat="1" applyFont="1" applyFill="1" applyBorder="1" applyAlignment="1">
      <alignment horizontal="right"/>
    </xf>
    <xf numFmtId="169" fontId="82" fillId="0" borderId="0" xfId="1839" applyNumberFormat="1" applyFont="1" applyFill="1" applyBorder="1" applyAlignment="1">
      <alignment horizontal="center"/>
    </xf>
    <xf numFmtId="169" fontId="24" fillId="0" borderId="0" xfId="1839" applyNumberFormat="1" applyFont="1" applyFill="1"/>
    <xf numFmtId="169" fontId="99" fillId="0" borderId="22" xfId="1839" applyNumberFormat="1" applyFont="1" applyFill="1" applyBorder="1" applyAlignment="1">
      <alignment horizontal="right"/>
    </xf>
    <xf numFmtId="164" fontId="82" fillId="0" borderId="0" xfId="1839" applyNumberFormat="1" applyFont="1" applyBorder="1"/>
    <xf numFmtId="169" fontId="99" fillId="0" borderId="80" xfId="1839" applyNumberFormat="1" applyFont="1" applyFill="1" applyBorder="1" applyAlignment="1">
      <alignment horizontal="right"/>
    </xf>
    <xf numFmtId="169" fontId="96" fillId="0" borderId="21" xfId="1839" applyNumberFormat="1" applyFont="1" applyBorder="1" applyAlignment="1">
      <alignment horizontal="center"/>
    </xf>
    <xf numFmtId="169" fontId="94" fillId="0" borderId="0" xfId="1839" applyNumberFormat="1" applyFont="1" applyAlignment="1">
      <alignment horizontal="center"/>
    </xf>
    <xf numFmtId="169" fontId="96" fillId="0" borderId="0" xfId="1839" applyNumberFormat="1" applyFont="1" applyAlignment="1">
      <alignment horizontal="center"/>
    </xf>
    <xf numFmtId="164" fontId="82" fillId="0" borderId="0" xfId="1839" applyNumberFormat="1" applyFont="1" applyFill="1" applyBorder="1"/>
    <xf numFmtId="164" fontId="93" fillId="0" borderId="0" xfId="1839" applyNumberFormat="1" applyFont="1" applyFill="1"/>
    <xf numFmtId="0" fontId="92" fillId="6" borderId="0" xfId="1839" applyFont="1" applyFill="1" applyBorder="1" applyAlignment="1">
      <alignment horizontal="left" vertical="center"/>
    </xf>
    <xf numFmtId="169" fontId="94" fillId="0" borderId="1" xfId="1839" applyNumberFormat="1" applyFont="1" applyBorder="1" applyAlignment="1">
      <alignment horizontal="center"/>
    </xf>
    <xf numFmtId="169" fontId="96" fillId="0" borderId="1" xfId="1839" applyNumberFormat="1" applyFont="1" applyBorder="1" applyAlignment="1">
      <alignment horizontal="center"/>
    </xf>
    <xf numFmtId="169" fontId="99" fillId="0" borderId="23" xfId="1839" applyNumberFormat="1" applyFont="1" applyBorder="1" applyAlignment="1">
      <alignment horizontal="right"/>
    </xf>
    <xf numFmtId="169" fontId="86" fillId="0" borderId="0" xfId="1839" applyNumberFormat="1" applyFont="1" applyFill="1" applyAlignment="1">
      <alignment horizontal="center"/>
    </xf>
    <xf numFmtId="169" fontId="24" fillId="0" borderId="0" xfId="1839" applyNumberFormat="1" applyFont="1" applyFill="1" applyAlignment="1">
      <alignment horizontal="center"/>
    </xf>
    <xf numFmtId="169" fontId="24" fillId="0" borderId="0" xfId="1839" applyNumberFormat="1" applyAlignment="1">
      <alignment horizontal="right"/>
    </xf>
    <xf numFmtId="164" fontId="86" fillId="0" borderId="0" xfId="1839" applyNumberFormat="1" applyFont="1" applyFill="1" applyAlignment="1">
      <alignment horizontal="center"/>
    </xf>
    <xf numFmtId="0" fontId="100" fillId="7" borderId="0" xfId="1839" applyFont="1" applyFill="1" applyBorder="1" applyAlignment="1">
      <alignment horizontal="left" vertical="center"/>
    </xf>
    <xf numFmtId="169" fontId="101" fillId="7" borderId="1" xfId="1839" applyNumberFormat="1" applyFont="1" applyFill="1" applyBorder="1" applyAlignment="1">
      <alignment horizontal="center"/>
    </xf>
    <xf numFmtId="169" fontId="96" fillId="7" borderId="1" xfId="1839" applyNumberFormat="1" applyFont="1" applyFill="1" applyBorder="1" applyAlignment="1">
      <alignment horizontal="center"/>
    </xf>
    <xf numFmtId="169" fontId="98" fillId="0" borderId="0" xfId="1839" applyNumberFormat="1" applyFont="1" applyFill="1"/>
    <xf numFmtId="169" fontId="99" fillId="7" borderId="23" xfId="1839" applyNumberFormat="1" applyFont="1" applyFill="1" applyBorder="1" applyAlignment="1">
      <alignment horizontal="right"/>
    </xf>
    <xf numFmtId="0" fontId="98" fillId="7" borderId="0" xfId="1839" applyFont="1" applyFill="1"/>
    <xf numFmtId="169" fontId="99" fillId="7" borderId="23" xfId="1839" applyNumberFormat="1" applyFont="1" applyFill="1" applyBorder="1"/>
    <xf numFmtId="169" fontId="24" fillId="0" borderId="0" xfId="1839" applyNumberFormat="1" applyFill="1" applyAlignment="1">
      <alignment horizontal="right"/>
    </xf>
    <xf numFmtId="0" fontId="86" fillId="0" borderId="0" xfId="1839" applyFont="1" applyFill="1" applyBorder="1"/>
    <xf numFmtId="0" fontId="100" fillId="0" borderId="0" xfId="1839" applyFont="1" applyFill="1" applyBorder="1" applyAlignment="1">
      <alignment horizontal="left" vertical="center"/>
    </xf>
    <xf numFmtId="169" fontId="99" fillId="0" borderId="23" xfId="1839" applyNumberFormat="1" applyFont="1" applyFill="1" applyBorder="1" applyAlignment="1">
      <alignment horizontal="right"/>
    </xf>
    <xf numFmtId="169" fontId="99" fillId="0" borderId="23" xfId="1839" applyNumberFormat="1" applyFont="1" applyFill="1" applyBorder="1"/>
    <xf numFmtId="0" fontId="103" fillId="0" borderId="0" xfId="1839" applyFont="1" applyFill="1" applyAlignment="1">
      <alignment wrapText="1"/>
    </xf>
    <xf numFmtId="175" fontId="70" fillId="0" borderId="95" xfId="0" applyFont="1" applyFill="1" applyBorder="1" applyAlignment="1">
      <alignment horizontal="left" vertical="center"/>
    </xf>
    <xf numFmtId="1" fontId="67" fillId="0" borderId="1" xfId="0" applyNumberFormat="1" applyFont="1" applyFill="1" applyBorder="1" applyAlignment="1">
      <alignment horizontal="center" vertical="center"/>
    </xf>
    <xf numFmtId="175" fontId="77" fillId="47" borderId="1" xfId="2" applyFont="1" applyFill="1" applyBorder="1" applyAlignment="1">
      <alignment horizontal="center" vertical="center"/>
    </xf>
    <xf numFmtId="175" fontId="77" fillId="48" borderId="1" xfId="2" applyFont="1" applyFill="1" applyBorder="1" applyAlignment="1">
      <alignment horizontal="center" vertical="center" wrapText="1"/>
    </xf>
    <xf numFmtId="0" fontId="77" fillId="47" borderId="1" xfId="2" applyNumberFormat="1" applyFont="1" applyFill="1" applyBorder="1" applyAlignment="1">
      <alignment horizontal="center" vertical="center" wrapText="1"/>
    </xf>
    <xf numFmtId="0" fontId="77" fillId="47" borderId="21" xfId="2" applyNumberFormat="1" applyFont="1" applyFill="1" applyBorder="1" applyAlignment="1">
      <alignment horizontal="center" vertical="center" wrapText="1"/>
    </xf>
    <xf numFmtId="2" fontId="77" fillId="48" borderId="21" xfId="2" applyNumberFormat="1" applyFont="1" applyFill="1" applyBorder="1" applyAlignment="1">
      <alignment horizontal="center" vertical="center" wrapText="1"/>
    </xf>
    <xf numFmtId="0" fontId="77" fillId="42" borderId="20" xfId="2" applyNumberFormat="1" applyFont="1" applyFill="1" applyBorder="1" applyAlignment="1">
      <alignment horizontal="center" vertical="center" wrapText="1"/>
    </xf>
    <xf numFmtId="0" fontId="77" fillId="48" borderId="13" xfId="2" applyNumberFormat="1" applyFont="1" applyFill="1" applyBorder="1" applyAlignment="1">
      <alignment horizontal="center" vertical="center" wrapText="1"/>
    </xf>
    <xf numFmtId="2" fontId="80" fillId="0" borderId="0" xfId="0" applyNumberFormat="1" applyFont="1" applyFill="1" applyAlignment="1">
      <alignment horizontal="left" vertical="center"/>
    </xf>
    <xf numFmtId="175" fontId="109" fillId="0" borderId="0" xfId="0" applyFont="1"/>
    <xf numFmtId="0" fontId="66" fillId="0" borderId="0" xfId="0" applyNumberFormat="1" applyFont="1" applyAlignment="1">
      <alignment horizontal="right" vertical="center"/>
    </xf>
    <xf numFmtId="0" fontId="70" fillId="0" borderId="0" xfId="0" applyNumberFormat="1" applyFont="1" applyFill="1" applyBorder="1" applyAlignment="1">
      <alignment vertical="center" wrapText="1"/>
    </xf>
    <xf numFmtId="0" fontId="74" fillId="0" borderId="0" xfId="0" applyNumberFormat="1" applyFont="1" applyBorder="1" applyAlignment="1">
      <alignment horizontal="center" vertical="center" wrapText="1"/>
    </xf>
    <xf numFmtId="0" fontId="66" fillId="0" borderId="0" xfId="0" applyNumberFormat="1" applyFont="1" applyAlignment="1">
      <alignment vertical="center"/>
    </xf>
    <xf numFmtId="3" fontId="79" fillId="0" borderId="1" xfId="0" applyNumberFormat="1" applyFont="1" applyBorder="1" applyAlignment="1">
      <alignment horizontal="center" vertical="center" wrapText="1"/>
    </xf>
    <xf numFmtId="4" fontId="79" fillId="0" borderId="1" xfId="0" applyNumberFormat="1" applyFont="1" applyBorder="1" applyAlignment="1">
      <alignment horizontal="center" vertical="center" wrapText="1"/>
    </xf>
    <xf numFmtId="2" fontId="79" fillId="0" borderId="1" xfId="0" applyNumberFormat="1" applyFont="1" applyBorder="1" applyAlignment="1">
      <alignment horizontal="center" vertical="center" wrapText="1"/>
    </xf>
    <xf numFmtId="1" fontId="79" fillId="0" borderId="1" xfId="0" applyNumberFormat="1" applyFont="1" applyBorder="1" applyAlignment="1">
      <alignment horizontal="center" vertical="center" wrapText="1"/>
    </xf>
    <xf numFmtId="175" fontId="66" fillId="0" borderId="0" xfId="0" applyFont="1" applyFill="1" applyBorder="1" applyAlignment="1">
      <alignment horizontal="center" vertical="center"/>
    </xf>
    <xf numFmtId="1" fontId="66" fillId="0" borderId="0" xfId="0" applyNumberFormat="1" applyFont="1" applyFill="1" applyBorder="1" applyAlignment="1">
      <alignment horizontal="center" vertical="center"/>
    </xf>
    <xf numFmtId="0" fontId="115" fillId="0" borderId="0" xfId="0" applyNumberFormat="1" applyFont="1" applyFill="1" applyAlignment="1">
      <alignment horizontal="center" vertical="center"/>
    </xf>
    <xf numFmtId="1" fontId="66" fillId="0" borderId="16" xfId="0" applyNumberFormat="1" applyFont="1" applyFill="1" applyBorder="1" applyAlignment="1">
      <alignment horizontal="center" vertical="center"/>
    </xf>
    <xf numFmtId="10" fontId="66" fillId="0" borderId="6" xfId="1" applyNumberFormat="1" applyFont="1" applyBorder="1" applyAlignment="1">
      <alignment horizontal="center" vertical="center"/>
    </xf>
    <xf numFmtId="1" fontId="66" fillId="0" borderId="7" xfId="0" applyNumberFormat="1" applyFont="1" applyBorder="1" applyAlignment="1">
      <alignment horizontal="center" vertical="center" readingOrder="1"/>
    </xf>
    <xf numFmtId="1" fontId="66" fillId="0" borderId="8" xfId="0" applyNumberFormat="1" applyFont="1" applyBorder="1" applyAlignment="1">
      <alignment horizontal="center" vertical="center"/>
    </xf>
    <xf numFmtId="175" fontId="65" fillId="0" borderId="21" xfId="0" applyFont="1" applyBorder="1" applyAlignment="1">
      <alignment horizontal="center" vertical="center" wrapText="1"/>
    </xf>
    <xf numFmtId="1" fontId="65" fillId="0" borderId="21" xfId="0" applyNumberFormat="1" applyFont="1" applyBorder="1" applyAlignment="1">
      <alignment horizontal="center" vertical="center" wrapText="1"/>
    </xf>
    <xf numFmtId="168" fontId="118" fillId="0" borderId="0" xfId="1839" applyNumberFormat="1" applyFont="1" applyFill="1" applyBorder="1" applyAlignment="1">
      <alignment horizontal="center"/>
    </xf>
    <xf numFmtId="0" fontId="117" fillId="0" borderId="0" xfId="1839" applyFont="1" applyFill="1"/>
    <xf numFmtId="0" fontId="70" fillId="3" borderId="0" xfId="6342" applyFont="1" applyFill="1" applyAlignment="1">
      <alignment horizontal="right" vertical="center"/>
    </xf>
    <xf numFmtId="164" fontId="66" fillId="0" borderId="96" xfId="0" applyNumberFormat="1" applyFont="1" applyFill="1" applyBorder="1" applyAlignment="1">
      <alignment horizontal="center" vertical="center"/>
    </xf>
    <xf numFmtId="10" fontId="68" fillId="0" borderId="0" xfId="1" applyNumberFormat="1" applyFont="1" applyFill="1" applyBorder="1" applyAlignment="1">
      <alignment horizontal="center" vertical="center"/>
    </xf>
    <xf numFmtId="10" fontId="68" fillId="0" borderId="7" xfId="1" applyNumberFormat="1" applyFont="1" applyFill="1" applyBorder="1" applyAlignment="1">
      <alignment horizontal="center" vertical="center"/>
    </xf>
    <xf numFmtId="10" fontId="68" fillId="0" borderId="6" xfId="1" applyNumberFormat="1" applyFont="1" applyFill="1" applyBorder="1" applyAlignment="1">
      <alignment horizontal="center" vertical="center"/>
    </xf>
    <xf numFmtId="175" fontId="80" fillId="0" borderId="0" xfId="0" quotePrefix="1" applyFont="1"/>
    <xf numFmtId="10" fontId="61" fillId="0" borderId="0" xfId="0" applyNumberFormat="1" applyFont="1"/>
    <xf numFmtId="172" fontId="61" fillId="0" borderId="0" xfId="0" applyNumberFormat="1" applyFont="1"/>
    <xf numFmtId="0" fontId="119" fillId="0" borderId="7" xfId="0" applyNumberFormat="1" applyFont="1" applyBorder="1"/>
    <xf numFmtId="10" fontId="119" fillId="0" borderId="7" xfId="0" applyNumberFormat="1" applyFont="1" applyBorder="1"/>
    <xf numFmtId="175" fontId="66" fillId="0" borderId="0" xfId="0" applyFont="1" applyFill="1" applyBorder="1" applyAlignment="1">
      <alignment horizontal="center" vertical="center"/>
    </xf>
    <xf numFmtId="1" fontId="66" fillId="0" borderId="0" xfId="0" applyNumberFormat="1" applyFont="1" applyFill="1" applyBorder="1" applyAlignment="1">
      <alignment horizontal="center" vertical="center"/>
    </xf>
    <xf numFmtId="175" fontId="66" fillId="0" borderId="0" xfId="0" applyFont="1" applyAlignment="1">
      <alignment horizontal="center" vertical="center"/>
    </xf>
    <xf numFmtId="2" fontId="66" fillId="76" borderId="0" xfId="0" applyNumberFormat="1" applyFont="1" applyFill="1" applyBorder="1" applyAlignment="1">
      <alignment horizontal="center" vertical="center"/>
    </xf>
    <xf numFmtId="2" fontId="66" fillId="76" borderId="0" xfId="0" applyNumberFormat="1" applyFont="1" applyFill="1" applyAlignment="1">
      <alignment horizontal="center"/>
    </xf>
    <xf numFmtId="43" fontId="66" fillId="0" borderId="0" xfId="9915" applyFont="1"/>
    <xf numFmtId="49" fontId="70" fillId="41" borderId="0" xfId="0" applyNumberFormat="1" applyFont="1" applyFill="1" applyAlignment="1">
      <alignment horizontal="center" vertical="center"/>
    </xf>
    <xf numFmtId="169" fontId="66" fillId="41" borderId="0" xfId="0" applyNumberFormat="1" applyFont="1" applyFill="1" applyBorder="1" applyAlignment="1">
      <alignment horizontal="center" vertical="center"/>
    </xf>
    <xf numFmtId="10" fontId="66" fillId="41" borderId="0" xfId="0" applyNumberFormat="1" applyFont="1" applyFill="1" applyBorder="1" applyAlignment="1">
      <alignment horizontal="center" vertical="center"/>
    </xf>
    <xf numFmtId="165" fontId="66" fillId="41" borderId="0" xfId="0" applyNumberFormat="1" applyFont="1" applyFill="1" applyBorder="1" applyAlignment="1">
      <alignment horizontal="center" vertical="center"/>
    </xf>
    <xf numFmtId="1" fontId="66" fillId="0" borderId="116" xfId="0" applyNumberFormat="1" applyFont="1" applyFill="1" applyBorder="1"/>
    <xf numFmtId="2" fontId="66" fillId="0" borderId="116" xfId="0" applyNumberFormat="1" applyFont="1" applyFill="1" applyBorder="1" applyAlignment="1">
      <alignment horizontal="center" vertical="center"/>
    </xf>
    <xf numFmtId="2" fontId="66" fillId="0" borderId="116" xfId="0" applyNumberFormat="1" applyFont="1" applyBorder="1" applyAlignment="1">
      <alignment horizontal="center" vertical="center"/>
    </xf>
    <xf numFmtId="175" fontId="66" fillId="0" borderId="0" xfId="0" applyFont="1" applyFill="1" applyBorder="1" applyAlignment="1">
      <alignment horizontal="center" vertical="center"/>
    </xf>
    <xf numFmtId="175" fontId="66" fillId="0" borderId="0" xfId="0" applyFont="1" applyFill="1" applyBorder="1" applyAlignment="1">
      <alignment horizontal="center"/>
    </xf>
    <xf numFmtId="175" fontId="66" fillId="0" borderId="0" xfId="0" applyFont="1" applyBorder="1" applyAlignment="1">
      <alignment horizontal="center" vertical="center"/>
    </xf>
    <xf numFmtId="175" fontId="0" fillId="0" borderId="0" xfId="0" applyAlignment="1">
      <alignment vertical="center"/>
    </xf>
    <xf numFmtId="14" fontId="41" fillId="77" borderId="117" xfId="0" applyNumberFormat="1" applyFont="1" applyFill="1" applyBorder="1" applyAlignment="1">
      <alignment horizontal="center" vertical="center"/>
    </xf>
    <xf numFmtId="1" fontId="0" fillId="0" borderId="118" xfId="0" quotePrefix="1" applyNumberFormat="1" applyBorder="1" applyAlignment="1">
      <alignment horizontal="center" vertical="center"/>
    </xf>
    <xf numFmtId="1" fontId="0" fillId="0" borderId="119" xfId="0" quotePrefix="1" applyNumberFormat="1" applyBorder="1" applyAlignment="1">
      <alignment horizontal="center" vertical="center"/>
    </xf>
    <xf numFmtId="1" fontId="0" fillId="0" borderId="120" xfId="0" quotePrefix="1" applyNumberFormat="1" applyBorder="1" applyAlignment="1">
      <alignment horizontal="center" vertical="center"/>
    </xf>
    <xf numFmtId="175" fontId="0" fillId="0" borderId="0" xfId="0" applyAlignment="1">
      <alignment horizontal="left" vertical="center"/>
    </xf>
    <xf numFmtId="1" fontId="66" fillId="0" borderId="0" xfId="0" applyNumberFormat="1" applyFont="1" applyFill="1" applyBorder="1" applyAlignment="1">
      <alignment horizontal="left" vertical="center"/>
    </xf>
    <xf numFmtId="2" fontId="0" fillId="0" borderId="119" xfId="0" quotePrefix="1" applyNumberFormat="1" applyBorder="1" applyAlignment="1">
      <alignment horizontal="center" vertical="center"/>
    </xf>
    <xf numFmtId="175" fontId="66" fillId="0" borderId="0" xfId="0" applyFont="1" applyFill="1" applyBorder="1" applyAlignment="1">
      <alignment horizontal="center" vertical="center"/>
    </xf>
    <xf numFmtId="1" fontId="66" fillId="0" borderId="0" xfId="0" applyNumberFormat="1" applyFont="1" applyFill="1" applyBorder="1" applyAlignment="1">
      <alignment horizontal="center" vertical="center"/>
    </xf>
    <xf numFmtId="0" fontId="66" fillId="0" borderId="0" xfId="0" applyNumberFormat="1" applyFont="1" applyBorder="1" applyAlignment="1">
      <alignment horizontal="center" vertical="center"/>
    </xf>
    <xf numFmtId="0" fontId="74" fillId="0" borderId="16" xfId="0" applyNumberFormat="1" applyFont="1" applyBorder="1" applyAlignment="1">
      <alignment horizontal="center" vertical="center" wrapText="1"/>
    </xf>
    <xf numFmtId="0" fontId="74" fillId="0" borderId="59" xfId="0" applyNumberFormat="1" applyFont="1" applyBorder="1" applyAlignment="1">
      <alignment horizontal="center" vertical="center" wrapText="1"/>
    </xf>
    <xf numFmtId="0" fontId="66" fillId="0" borderId="7" xfId="0" applyNumberFormat="1" applyFont="1" applyBorder="1" applyAlignment="1">
      <alignment horizontal="center" vertical="center"/>
    </xf>
    <xf numFmtId="0" fontId="74" fillId="0" borderId="16" xfId="0" applyNumberFormat="1" applyFont="1" applyBorder="1" applyAlignment="1">
      <alignment horizontal="center" vertical="center" wrapText="1"/>
    </xf>
    <xf numFmtId="175" fontId="66" fillId="0" borderId="0" xfId="0" applyFont="1" applyAlignment="1">
      <alignment horizontal="center" vertical="center"/>
    </xf>
    <xf numFmtId="1" fontId="66" fillId="5" borderId="0" xfId="0" applyNumberFormat="1" applyFont="1" applyFill="1" applyBorder="1" applyAlignment="1">
      <alignment horizontal="center"/>
    </xf>
    <xf numFmtId="175" fontId="67" fillId="5" borderId="11" xfId="0" applyFont="1" applyFill="1" applyBorder="1" applyAlignment="1">
      <alignment vertical="center"/>
    </xf>
    <xf numFmtId="175" fontId="66" fillId="5" borderId="0" xfId="0" applyFont="1" applyFill="1" applyAlignment="1">
      <alignment vertical="center"/>
    </xf>
    <xf numFmtId="175" fontId="66" fillId="5" borderId="15" xfId="0" applyFont="1" applyFill="1" applyBorder="1" applyAlignment="1">
      <alignment vertical="center"/>
    </xf>
    <xf numFmtId="49" fontId="67" fillId="5" borderId="11" xfId="0" applyNumberFormat="1" applyFont="1" applyFill="1" applyBorder="1" applyAlignment="1">
      <alignment horizontal="center" vertical="center"/>
    </xf>
    <xf numFmtId="2" fontId="66" fillId="5" borderId="0" xfId="0" applyNumberFormat="1" applyFont="1" applyFill="1" applyAlignment="1">
      <alignment horizontal="center" vertical="center"/>
    </xf>
    <xf numFmtId="165" fontId="66" fillId="5" borderId="0" xfId="1" applyNumberFormat="1" applyFont="1" applyFill="1" applyAlignment="1">
      <alignment horizontal="center" vertical="center"/>
    </xf>
    <xf numFmtId="2" fontId="66" fillId="5" borderId="15" xfId="0" applyNumberFormat="1" applyFont="1" applyFill="1" applyBorder="1" applyAlignment="1">
      <alignment horizontal="center" vertical="center"/>
    </xf>
    <xf numFmtId="180" fontId="66" fillId="0" borderId="0" xfId="0" applyNumberFormat="1" applyFont="1" applyAlignment="1">
      <alignment vertical="center"/>
    </xf>
    <xf numFmtId="14" fontId="66" fillId="0" borderId="0" xfId="0" applyNumberFormat="1" applyFont="1" applyAlignment="1">
      <alignment vertical="center"/>
    </xf>
    <xf numFmtId="175" fontId="67" fillId="0" borderId="11" xfId="0" applyNumberFormat="1" applyFont="1" applyBorder="1" applyAlignment="1">
      <alignment horizontal="center" vertical="center"/>
    </xf>
    <xf numFmtId="175" fontId="67" fillId="0" borderId="16" xfId="0" applyNumberFormat="1" applyFont="1" applyBorder="1" applyAlignment="1">
      <alignment horizontal="center" vertical="center"/>
    </xf>
    <xf numFmtId="175" fontId="66" fillId="0" borderId="16" xfId="0" applyNumberFormat="1" applyFont="1" applyFill="1" applyBorder="1" applyAlignment="1">
      <alignment vertical="center"/>
    </xf>
    <xf numFmtId="16" fontId="66" fillId="0" borderId="16" xfId="0" applyNumberFormat="1" applyFont="1" applyFill="1" applyBorder="1" applyAlignment="1">
      <alignment horizontal="center" vertical="center"/>
    </xf>
    <xf numFmtId="2" fontId="66" fillId="0" borderId="0" xfId="0" applyNumberFormat="1" applyFont="1" applyAlignment="1">
      <alignment vertical="center"/>
    </xf>
    <xf numFmtId="175" fontId="66" fillId="0" borderId="0" xfId="0" applyNumberFormat="1" applyFont="1" applyFill="1" applyBorder="1" applyAlignment="1">
      <alignment vertical="center"/>
    </xf>
    <xf numFmtId="16" fontId="66" fillId="0" borderId="0" xfId="0" applyNumberFormat="1" applyFont="1" applyFill="1" applyBorder="1" applyAlignment="1">
      <alignment horizontal="center" vertical="center"/>
    </xf>
    <xf numFmtId="1" fontId="68" fillId="0" borderId="0" xfId="0" applyNumberFormat="1" applyFont="1" applyFill="1" applyBorder="1" applyAlignment="1">
      <alignment horizontal="center" vertical="center"/>
    </xf>
    <xf numFmtId="175" fontId="66" fillId="0" borderId="16" xfId="0" applyNumberFormat="1" applyFont="1" applyFill="1" applyBorder="1" applyAlignment="1">
      <alignment horizontal="center" vertical="center"/>
    </xf>
    <xf numFmtId="175" fontId="66" fillId="0" borderId="0" xfId="0" applyNumberFormat="1" applyFont="1" applyFill="1" applyBorder="1" applyAlignment="1">
      <alignment horizontal="center" vertical="center"/>
    </xf>
    <xf numFmtId="175" fontId="67" fillId="0" borderId="11" xfId="0" applyNumberFormat="1" applyFont="1" applyBorder="1" applyAlignment="1">
      <alignment horizontal="left" vertical="center"/>
    </xf>
    <xf numFmtId="164" fontId="68" fillId="0" borderId="7" xfId="0" applyNumberFormat="1" applyFont="1" applyFill="1" applyBorder="1" applyAlignment="1">
      <alignment horizontal="center" vertical="center"/>
    </xf>
    <xf numFmtId="164" fontId="66" fillId="0" borderId="0" xfId="0" applyNumberFormat="1" applyFont="1" applyBorder="1" applyAlignment="1">
      <alignment horizontal="center" vertical="center"/>
    </xf>
    <xf numFmtId="164" fontId="68" fillId="0" borderId="8" xfId="0" applyNumberFormat="1" applyFont="1" applyFill="1" applyBorder="1" applyAlignment="1">
      <alignment horizontal="center" vertical="center"/>
    </xf>
    <xf numFmtId="164" fontId="68" fillId="0" borderId="6" xfId="0" applyNumberFormat="1" applyFont="1" applyFill="1" applyBorder="1" applyAlignment="1">
      <alignment horizontal="center" vertical="center"/>
    </xf>
    <xf numFmtId="0" fontId="61" fillId="0" borderId="0" xfId="0" applyNumberFormat="1" applyFont="1" applyAlignment="1">
      <alignment vertical="center"/>
    </xf>
    <xf numFmtId="186" fontId="66" fillId="0" borderId="6" xfId="0" applyNumberFormat="1" applyFont="1" applyBorder="1" applyAlignment="1">
      <alignment horizontal="center" vertical="center"/>
    </xf>
    <xf numFmtId="10" fontId="66" fillId="0" borderId="0" xfId="1" applyNumberFormat="1" applyFont="1" applyBorder="1" applyAlignment="1">
      <alignment horizontal="center" vertical="center"/>
    </xf>
    <xf numFmtId="0" fontId="74" fillId="0" borderId="18" xfId="0" applyNumberFormat="1" applyFont="1" applyBorder="1" applyAlignment="1">
      <alignment horizontal="center" vertical="center" wrapText="1"/>
    </xf>
    <xf numFmtId="175" fontId="106" fillId="0" borderId="60" xfId="9916" applyFont="1" applyFill="1" applyBorder="1" applyAlignment="1">
      <alignment horizontal="center" vertical="center" wrapText="1"/>
    </xf>
    <xf numFmtId="0" fontId="78" fillId="8" borderId="92" xfId="9917" applyFont="1" applyFill="1" applyBorder="1" applyAlignment="1">
      <alignment horizontal="center" vertical="center" wrapText="1"/>
    </xf>
    <xf numFmtId="16" fontId="78" fillId="8" borderId="6" xfId="0" applyNumberFormat="1" applyFont="1" applyFill="1" applyBorder="1" applyAlignment="1">
      <alignment horizontal="center" vertical="center" wrapText="1"/>
    </xf>
    <xf numFmtId="20" fontId="79" fillId="8" borderId="92" xfId="9917" applyNumberFormat="1" applyFont="1" applyFill="1" applyBorder="1" applyAlignment="1">
      <alignment horizontal="center" vertical="center" wrapText="1"/>
    </xf>
    <xf numFmtId="177" fontId="79" fillId="8" borderId="92" xfId="9917" applyNumberFormat="1" applyFont="1" applyFill="1" applyBorder="1" applyAlignment="1">
      <alignment horizontal="center" vertical="center" wrapText="1"/>
    </xf>
    <xf numFmtId="2" fontId="79" fillId="8" borderId="92" xfId="9917" applyNumberFormat="1" applyFont="1" applyFill="1" applyBorder="1" applyAlignment="1">
      <alignment horizontal="center" vertical="center" wrapText="1"/>
    </xf>
    <xf numFmtId="1" fontId="79" fillId="8" borderId="92" xfId="9917" applyNumberFormat="1" applyFont="1" applyFill="1" applyBorder="1" applyAlignment="1">
      <alignment horizontal="center" vertical="center" wrapText="1"/>
    </xf>
    <xf numFmtId="2" fontId="78" fillId="8" borderId="92" xfId="9917" applyNumberFormat="1" applyFont="1" applyFill="1" applyBorder="1" applyAlignment="1">
      <alignment horizontal="center" vertical="center" wrapText="1"/>
    </xf>
    <xf numFmtId="1" fontId="79" fillId="8" borderId="92" xfId="0" applyNumberFormat="1" applyFont="1" applyFill="1" applyBorder="1" applyAlignment="1">
      <alignment horizontal="center" vertical="center" wrapText="1"/>
    </xf>
    <xf numFmtId="0" fontId="78" fillId="8" borderId="1" xfId="9917" applyFont="1" applyFill="1" applyBorder="1" applyAlignment="1">
      <alignment horizontal="center" vertical="center" wrapText="1"/>
    </xf>
    <xf numFmtId="20" fontId="79" fillId="8" borderId="1" xfId="9917" applyNumberFormat="1" applyFont="1" applyFill="1" applyBorder="1" applyAlignment="1">
      <alignment horizontal="center" vertical="center" wrapText="1"/>
    </xf>
    <xf numFmtId="177" fontId="79" fillId="8" borderId="1" xfId="9917" applyNumberFormat="1" applyFont="1" applyFill="1" applyBorder="1" applyAlignment="1">
      <alignment horizontal="center" vertical="center" wrapText="1"/>
    </xf>
    <xf numFmtId="2" fontId="79" fillId="8" borderId="1" xfId="9917" applyNumberFormat="1" applyFont="1" applyFill="1" applyBorder="1" applyAlignment="1">
      <alignment horizontal="center" vertical="center" wrapText="1"/>
    </xf>
    <xf numFmtId="1" fontId="79" fillId="8" borderId="1" xfId="9917" applyNumberFormat="1" applyFont="1" applyFill="1" applyBorder="1" applyAlignment="1">
      <alignment horizontal="center" vertical="center" wrapText="1"/>
    </xf>
    <xf numFmtId="2" fontId="78" fillId="8" borderId="1" xfId="9917" applyNumberFormat="1" applyFont="1" applyFill="1" applyBorder="1" applyAlignment="1">
      <alignment horizontal="center" vertical="center" wrapText="1"/>
    </xf>
    <xf numFmtId="1" fontId="79" fillId="8" borderId="1" xfId="0" applyNumberFormat="1" applyFont="1" applyFill="1" applyBorder="1" applyAlignment="1">
      <alignment horizontal="center" vertical="center" wrapText="1"/>
    </xf>
    <xf numFmtId="1" fontId="78" fillId="8" borderId="1" xfId="9916" applyNumberFormat="1" applyFont="1" applyFill="1" applyBorder="1" applyAlignment="1">
      <alignment horizontal="center" vertical="center"/>
    </xf>
    <xf numFmtId="20" fontId="78" fillId="8" borderId="1" xfId="9916" applyNumberFormat="1" applyFont="1" applyFill="1" applyBorder="1" applyAlignment="1">
      <alignment horizontal="center" vertical="center" wrapText="1"/>
    </xf>
    <xf numFmtId="175" fontId="78" fillId="8" borderId="1" xfId="9916" applyFont="1" applyFill="1" applyBorder="1" applyAlignment="1">
      <alignment horizontal="center" vertical="center"/>
    </xf>
    <xf numFmtId="177" fontId="79" fillId="8" borderId="6" xfId="9918" applyNumberFormat="1" applyFont="1" applyFill="1" applyBorder="1" applyAlignment="1">
      <alignment horizontal="center" vertical="center" wrapText="1"/>
    </xf>
    <xf numFmtId="2" fontId="78" fillId="8" borderId="1" xfId="9916" applyNumberFormat="1" applyFont="1" applyFill="1" applyBorder="1" applyAlignment="1">
      <alignment horizontal="center" vertical="center"/>
    </xf>
    <xf numFmtId="49" fontId="78" fillId="8" borderId="1" xfId="9916" applyNumberFormat="1" applyFont="1" applyFill="1" applyBorder="1" applyAlignment="1">
      <alignment horizontal="center" vertical="center"/>
    </xf>
    <xf numFmtId="2" fontId="78" fillId="8" borderId="1" xfId="9916" applyNumberFormat="1" applyFont="1" applyFill="1" applyBorder="1" applyAlignment="1">
      <alignment horizontal="center" vertical="center" wrapText="1"/>
    </xf>
    <xf numFmtId="175" fontId="78" fillId="8" borderId="1" xfId="9916" applyFont="1" applyFill="1" applyBorder="1" applyAlignment="1">
      <alignment horizontal="center" vertical="center" wrapText="1"/>
    </xf>
    <xf numFmtId="2" fontId="79" fillId="8" borderId="1" xfId="0" applyNumberFormat="1" applyFont="1" applyFill="1" applyBorder="1" applyAlignment="1">
      <alignment horizontal="center" vertical="center" wrapText="1"/>
    </xf>
    <xf numFmtId="1" fontId="80" fillId="0" borderId="0" xfId="0" applyNumberFormat="1" applyFont="1"/>
    <xf numFmtId="175" fontId="78" fillId="0" borderId="0" xfId="9916" applyFont="1" applyFill="1" applyBorder="1" applyAlignment="1">
      <alignment horizontal="left" vertical="center"/>
    </xf>
    <xf numFmtId="1" fontId="78" fillId="0" borderId="1" xfId="9916" applyNumberFormat="1" applyFont="1" applyFill="1" applyBorder="1" applyAlignment="1">
      <alignment horizontal="center" vertical="center"/>
    </xf>
    <xf numFmtId="20" fontId="78" fillId="0" borderId="1" xfId="9916" applyNumberFormat="1" applyFont="1" applyFill="1" applyBorder="1" applyAlignment="1">
      <alignment horizontal="center" vertical="center" wrapText="1"/>
    </xf>
    <xf numFmtId="175" fontId="78" fillId="0" borderId="1" xfId="9916" applyFont="1" applyFill="1" applyBorder="1" applyAlignment="1">
      <alignment horizontal="center" vertical="center" wrapText="1"/>
    </xf>
    <xf numFmtId="177" fontId="79" fillId="0" borderId="6" xfId="9919" applyNumberFormat="1" applyFont="1" applyFill="1" applyBorder="1" applyAlignment="1">
      <alignment horizontal="center" vertical="center" wrapText="1"/>
    </xf>
    <xf numFmtId="2" fontId="78" fillId="0" borderId="1" xfId="9916" applyNumberFormat="1" applyFont="1" applyFill="1" applyBorder="1" applyAlignment="1">
      <alignment horizontal="center" vertical="center"/>
    </xf>
    <xf numFmtId="169" fontId="79" fillId="0" borderId="92" xfId="0" applyNumberFormat="1" applyFont="1" applyBorder="1" applyAlignment="1">
      <alignment horizontal="center" vertical="center" wrapText="1"/>
    </xf>
    <xf numFmtId="169" fontId="79" fillId="0" borderId="1" xfId="0" applyNumberFormat="1" applyFont="1" applyBorder="1" applyAlignment="1">
      <alignment horizontal="center" vertical="center" wrapText="1"/>
    </xf>
    <xf numFmtId="169" fontId="79" fillId="0" borderId="1" xfId="0" applyNumberFormat="1" applyFont="1" applyFill="1" applyBorder="1" applyAlignment="1">
      <alignment horizontal="center" vertical="center" wrapText="1"/>
    </xf>
    <xf numFmtId="175" fontId="78" fillId="0" borderId="6" xfId="9916" applyFont="1" applyFill="1" applyBorder="1" applyAlignment="1">
      <alignment horizontal="center" vertical="center" wrapText="1"/>
    </xf>
    <xf numFmtId="175" fontId="106" fillId="0" borderId="60" xfId="9916" applyFont="1" applyBorder="1" applyAlignment="1">
      <alignment horizontal="center" vertical="center" wrapText="1"/>
    </xf>
    <xf numFmtId="1" fontId="78" fillId="0" borderId="1" xfId="9916" applyNumberFormat="1" applyFont="1" applyBorder="1" applyAlignment="1">
      <alignment horizontal="center" vertical="center"/>
    </xf>
    <xf numFmtId="1" fontId="78" fillId="0" borderId="1" xfId="9916" applyNumberFormat="1" applyFont="1" applyFill="1" applyBorder="1" applyAlignment="1">
      <alignment horizontal="center" vertical="center" wrapText="1"/>
    </xf>
    <xf numFmtId="2" fontId="78" fillId="0" borderId="1" xfId="9916" applyNumberFormat="1" applyFont="1" applyFill="1" applyBorder="1" applyAlignment="1">
      <alignment horizontal="center" vertical="center" wrapText="1"/>
    </xf>
    <xf numFmtId="3" fontId="79" fillId="0" borderId="1" xfId="0" applyNumberFormat="1" applyFont="1" applyFill="1" applyBorder="1" applyAlignment="1">
      <alignment horizontal="center" vertical="center" wrapText="1"/>
    </xf>
    <xf numFmtId="3" fontId="78" fillId="0" borderId="1" xfId="9916" applyNumberFormat="1" applyFont="1" applyFill="1" applyBorder="1" applyAlignment="1">
      <alignment horizontal="center" vertical="center" wrapText="1"/>
    </xf>
    <xf numFmtId="175" fontId="121" fillId="0" borderId="0" xfId="0" applyFont="1" applyAlignment="1">
      <alignment horizontal="justify" vertical="center"/>
    </xf>
    <xf numFmtId="0" fontId="66" fillId="0" borderId="96" xfId="0" applyNumberFormat="1" applyFont="1" applyFill="1" applyBorder="1" applyAlignment="1">
      <alignment horizontal="center" vertical="center"/>
    </xf>
    <xf numFmtId="175" fontId="66" fillId="0" borderId="95" xfId="0" applyFont="1" applyBorder="1" applyAlignment="1">
      <alignment vertical="center"/>
    </xf>
    <xf numFmtId="175" fontId="66" fillId="0" borderId="0" xfId="0" applyFont="1" applyBorder="1" applyAlignment="1">
      <alignment vertical="center"/>
    </xf>
    <xf numFmtId="175" fontId="66" fillId="0" borderId="0" xfId="0" applyFont="1" applyAlignment="1">
      <alignment horizontal="left" vertical="center"/>
    </xf>
    <xf numFmtId="175" fontId="70" fillId="0" borderId="96" xfId="0" applyFont="1" applyFill="1" applyBorder="1" applyAlignment="1">
      <alignment horizontal="left" vertical="center"/>
    </xf>
    <xf numFmtId="0" fontId="66" fillId="0" borderId="0" xfId="317" applyFont="1" applyFill="1" applyBorder="1" applyAlignment="1">
      <alignment vertical="center"/>
    </xf>
    <xf numFmtId="9" fontId="67" fillId="43" borderId="121" xfId="317" applyNumberFormat="1" applyFont="1" applyFill="1" applyBorder="1" applyAlignment="1">
      <alignment horizontal="center" vertical="center"/>
    </xf>
    <xf numFmtId="0" fontId="67" fillId="43" borderId="121" xfId="317" applyFont="1" applyFill="1" applyBorder="1" applyAlignment="1">
      <alignment horizontal="center" vertical="center"/>
    </xf>
    <xf numFmtId="185" fontId="116" fillId="5" borderId="118" xfId="0" applyNumberFormat="1" applyFont="1" applyFill="1" applyBorder="1" applyAlignment="1">
      <alignment vertical="center" wrapText="1"/>
    </xf>
    <xf numFmtId="165" fontId="66" fillId="0" borderId="118" xfId="1" applyNumberFormat="1" applyFont="1" applyBorder="1" applyAlignment="1">
      <alignment horizontal="center" vertical="center"/>
    </xf>
    <xf numFmtId="175" fontId="122" fillId="77" borderId="124" xfId="0" applyFont="1" applyFill="1" applyBorder="1" applyAlignment="1">
      <alignment horizontal="center" vertical="center" wrapText="1"/>
    </xf>
    <xf numFmtId="175" fontId="122" fillId="77" borderId="125" xfId="0" applyFont="1" applyFill="1" applyBorder="1" applyAlignment="1">
      <alignment horizontal="center" vertical="center" wrapText="1"/>
    </xf>
    <xf numFmtId="175" fontId="122" fillId="77" borderId="131" xfId="0" applyFont="1" applyFill="1" applyBorder="1" applyAlignment="1">
      <alignment horizontal="center" vertical="center" wrapText="1"/>
    </xf>
    <xf numFmtId="9" fontId="67" fillId="43" borderId="128" xfId="317" applyNumberFormat="1" applyFont="1" applyFill="1" applyBorder="1" applyAlignment="1">
      <alignment horizontal="center" vertical="center"/>
    </xf>
    <xf numFmtId="185" fontId="116" fillId="5" borderId="120" xfId="0" applyNumberFormat="1" applyFont="1" applyFill="1" applyBorder="1" applyAlignment="1">
      <alignment vertical="center" wrapText="1"/>
    </xf>
    <xf numFmtId="0" fontId="66" fillId="0" borderId="0" xfId="317" applyFont="1" applyAlignment="1">
      <alignment vertical="center"/>
    </xf>
    <xf numFmtId="0" fontId="40" fillId="0" borderId="0" xfId="317" applyFont="1" applyAlignment="1">
      <alignment vertical="center"/>
    </xf>
    <xf numFmtId="0" fontId="66" fillId="0" borderId="53" xfId="317" applyNumberFormat="1" applyFont="1" applyBorder="1" applyAlignment="1">
      <alignment horizontal="center" vertical="center"/>
    </xf>
    <xf numFmtId="0" fontId="66" fillId="0" borderId="0" xfId="317" applyFont="1" applyBorder="1" applyAlignment="1">
      <alignment horizontal="center" vertical="center"/>
    </xf>
    <xf numFmtId="10" fontId="66" fillId="0" borderId="0" xfId="319" applyNumberFormat="1" applyFont="1" applyBorder="1" applyAlignment="1">
      <alignment horizontal="center" vertical="center"/>
    </xf>
    <xf numFmtId="0" fontId="66" fillId="0" borderId="8" xfId="317" applyFont="1" applyBorder="1" applyAlignment="1">
      <alignment horizontal="center" vertical="center"/>
    </xf>
    <xf numFmtId="10" fontId="66" fillId="0" borderId="8" xfId="319" applyNumberFormat="1" applyFont="1" applyBorder="1" applyAlignment="1">
      <alignment horizontal="center" vertical="center"/>
    </xf>
    <xf numFmtId="0" fontId="67" fillId="0" borderId="15" xfId="317" applyFont="1" applyBorder="1" applyAlignment="1">
      <alignment horizontal="center" vertical="center"/>
    </xf>
    <xf numFmtId="10" fontId="67" fillId="0" borderId="15" xfId="317" applyNumberFormat="1" applyFont="1" applyBorder="1" applyAlignment="1">
      <alignment horizontal="center" vertical="center"/>
    </xf>
    <xf numFmtId="10" fontId="67" fillId="0" borderId="0" xfId="317" applyNumberFormat="1" applyFont="1" applyBorder="1" applyAlignment="1">
      <alignment horizontal="center" vertical="center"/>
    </xf>
    <xf numFmtId="0" fontId="67" fillId="0" borderId="0" xfId="317" applyFont="1" applyBorder="1" applyAlignment="1">
      <alignment horizontal="center" vertical="center"/>
    </xf>
    <xf numFmtId="0" fontId="66" fillId="0" borderId="0" xfId="317" applyFont="1" applyAlignment="1">
      <alignment horizontal="center" vertical="center"/>
    </xf>
    <xf numFmtId="1" fontId="70" fillId="8" borderId="120" xfId="0" applyNumberFormat="1" applyFont="1" applyFill="1" applyBorder="1" applyAlignment="1">
      <alignment horizontal="center" vertical="center"/>
    </xf>
    <xf numFmtId="10" fontId="66" fillId="0" borderId="0" xfId="1" applyNumberFormat="1" applyFont="1" applyAlignment="1">
      <alignment vertical="center"/>
    </xf>
    <xf numFmtId="1" fontId="70" fillId="8" borderId="118" xfId="0" applyNumberFormat="1" applyFont="1" applyFill="1" applyBorder="1" applyAlignment="1">
      <alignment horizontal="center" vertical="center"/>
    </xf>
    <xf numFmtId="2" fontId="66" fillId="0" borderId="0" xfId="317" applyNumberFormat="1" applyFont="1" applyFill="1" applyBorder="1" applyAlignment="1">
      <alignment vertical="center"/>
    </xf>
    <xf numFmtId="2" fontId="66" fillId="0" borderId="0" xfId="317" applyNumberFormat="1" applyFont="1" applyAlignment="1">
      <alignment vertical="center"/>
    </xf>
    <xf numFmtId="0" fontId="66" fillId="0" borderId="6" xfId="317" applyNumberFormat="1" applyFont="1" applyBorder="1" applyAlignment="1">
      <alignment horizontal="center" vertical="center"/>
    </xf>
    <xf numFmtId="0" fontId="67" fillId="0" borderId="6" xfId="317" applyNumberFormat="1" applyFont="1" applyFill="1" applyBorder="1" applyAlignment="1">
      <alignment horizontal="center" vertical="center" wrapText="1"/>
    </xf>
    <xf numFmtId="0" fontId="66" fillId="0" borderId="0" xfId="317" applyFont="1" applyAlignment="1">
      <alignment horizontal="left" vertical="center"/>
    </xf>
    <xf numFmtId="1" fontId="66" fillId="0" borderId="0" xfId="0" applyNumberFormat="1" applyFont="1" applyBorder="1" applyAlignment="1">
      <alignment horizontal="center" vertical="center"/>
    </xf>
    <xf numFmtId="43" fontId="66" fillId="0" borderId="0" xfId="0" applyNumberFormat="1" applyFont="1" applyBorder="1" applyAlignment="1">
      <alignment horizontal="center" vertical="center" readingOrder="1"/>
    </xf>
    <xf numFmtId="1" fontId="66" fillId="0" borderId="0" xfId="0" applyNumberFormat="1" applyFont="1" applyBorder="1" applyAlignment="1">
      <alignment horizontal="center" vertical="center" readingOrder="1"/>
    </xf>
    <xf numFmtId="0" fontId="66" fillId="0" borderId="79" xfId="0" applyNumberFormat="1" applyFont="1" applyBorder="1" applyAlignment="1">
      <alignment vertical="center"/>
    </xf>
    <xf numFmtId="0" fontId="66" fillId="0" borderId="84" xfId="0" applyNumberFormat="1" applyFont="1" applyBorder="1" applyAlignment="1">
      <alignment vertical="center"/>
    </xf>
    <xf numFmtId="0" fontId="66" fillId="0" borderId="85" xfId="0" applyNumberFormat="1" applyFont="1" applyBorder="1" applyAlignment="1">
      <alignment vertical="center"/>
    </xf>
    <xf numFmtId="0" fontId="66" fillId="0" borderId="87" xfId="0" applyNumberFormat="1" applyFont="1" applyBorder="1" applyAlignment="1">
      <alignment vertical="center"/>
    </xf>
    <xf numFmtId="1" fontId="66" fillId="0" borderId="0" xfId="0" applyNumberFormat="1" applyFont="1" applyAlignment="1">
      <alignment vertical="center"/>
    </xf>
    <xf numFmtId="0" fontId="66" fillId="0" borderId="137" xfId="0" applyNumberFormat="1" applyFont="1" applyBorder="1" applyAlignment="1">
      <alignment vertical="center"/>
    </xf>
    <xf numFmtId="1" fontId="66" fillId="0" borderId="137" xfId="0" applyNumberFormat="1" applyFont="1" applyBorder="1" applyAlignment="1">
      <alignment horizontal="center" vertical="center"/>
    </xf>
    <xf numFmtId="0" fontId="66" fillId="0" borderId="138" xfId="0" applyNumberFormat="1" applyFont="1" applyBorder="1" applyAlignment="1">
      <alignment horizontal="center" vertical="center"/>
    </xf>
    <xf numFmtId="175" fontId="61" fillId="0" borderId="0" xfId="0" applyFont="1"/>
    <xf numFmtId="1" fontId="61" fillId="0" borderId="0" xfId="0" applyNumberFormat="1" applyFont="1"/>
    <xf numFmtId="175" fontId="61" fillId="0" borderId="0" xfId="0" applyNumberFormat="1" applyFont="1"/>
    <xf numFmtId="175" fontId="61" fillId="0" borderId="0" xfId="0" applyFont="1" applyAlignment="1">
      <alignment horizontal="left"/>
    </xf>
    <xf numFmtId="175" fontId="61" fillId="0" borderId="0" xfId="0" applyFont="1" applyAlignment="1">
      <alignment horizontal="left" indent="1"/>
    </xf>
    <xf numFmtId="2" fontId="61" fillId="0" borderId="0" xfId="0" applyNumberFormat="1" applyFont="1"/>
    <xf numFmtId="175" fontId="64" fillId="0" borderId="60" xfId="0" applyFont="1" applyBorder="1" applyAlignment="1">
      <alignment horizontal="center" vertical="center" wrapText="1"/>
    </xf>
    <xf numFmtId="169" fontId="97" fillId="0" borderId="0" xfId="9920" applyNumberFormat="1" applyFont="1" applyFill="1" applyBorder="1" applyAlignment="1">
      <alignment horizontal="center"/>
    </xf>
    <xf numFmtId="169" fontId="96" fillId="0" borderId="19" xfId="9920" applyNumberFormat="1" applyFont="1" applyFill="1" applyBorder="1" applyAlignment="1">
      <alignment horizontal="center"/>
    </xf>
    <xf numFmtId="169" fontId="96" fillId="0" borderId="20" xfId="9920" applyNumberFormat="1" applyFont="1" applyFill="1" applyBorder="1" applyAlignment="1">
      <alignment horizontal="center"/>
    </xf>
    <xf numFmtId="169" fontId="96" fillId="0" borderId="21" xfId="9920" applyNumberFormat="1" applyFont="1" applyFill="1" applyBorder="1" applyAlignment="1">
      <alignment horizontal="center"/>
    </xf>
    <xf numFmtId="0" fontId="74" fillId="0" borderId="16" xfId="0" applyNumberFormat="1" applyFont="1" applyBorder="1" applyAlignment="1">
      <alignment horizontal="center" vertical="center" wrapText="1"/>
    </xf>
    <xf numFmtId="175" fontId="66" fillId="0" borderId="0" xfId="0" applyFont="1" applyAlignment="1">
      <alignment horizontal="center" vertical="center"/>
    </xf>
    <xf numFmtId="175" fontId="66" fillId="0" borderId="0" xfId="0" applyFont="1" applyFill="1" applyBorder="1" applyAlignment="1">
      <alignment horizontal="center" vertical="center"/>
    </xf>
    <xf numFmtId="180" fontId="66" fillId="0" borderId="7" xfId="0" applyNumberFormat="1" applyFont="1" applyBorder="1" applyAlignment="1">
      <alignment horizontal="center" vertical="center" readingOrder="1"/>
    </xf>
    <xf numFmtId="180" fontId="66" fillId="0" borderId="6" xfId="0" applyNumberFormat="1" applyFont="1" applyBorder="1" applyAlignment="1">
      <alignment horizontal="center" vertical="center" readingOrder="1"/>
    </xf>
    <xf numFmtId="180" fontId="66" fillId="0" borderId="8" xfId="0" applyNumberFormat="1" applyFont="1" applyBorder="1" applyAlignment="1">
      <alignment horizontal="center" vertical="center" readingOrder="1"/>
    </xf>
    <xf numFmtId="180" fontId="66" fillId="0" borderId="0" xfId="0" applyNumberFormat="1" applyFont="1" applyBorder="1" applyAlignment="1">
      <alignment horizontal="center" vertical="center" readingOrder="1"/>
    </xf>
    <xf numFmtId="180" fontId="66" fillId="0" borderId="0" xfId="0" applyNumberFormat="1" applyFont="1" applyAlignment="1">
      <alignment vertical="center"/>
    </xf>
    <xf numFmtId="0" fontId="66" fillId="0" borderId="7" xfId="0" applyNumberFormat="1" applyFont="1" applyBorder="1" applyAlignment="1">
      <alignment horizontal="center" vertical="center" readingOrder="1"/>
    </xf>
    <xf numFmtId="180" fontId="61" fillId="0" borderId="0" xfId="0" applyNumberFormat="1" applyFont="1" applyAlignment="1">
      <alignment horizontal="right"/>
    </xf>
    <xf numFmtId="175" fontId="67" fillId="0" borderId="11" xfId="0" applyFont="1" applyFill="1" applyBorder="1" applyAlignment="1">
      <alignment horizontal="center" vertical="center"/>
    </xf>
    <xf numFmtId="175" fontId="67" fillId="0" borderId="11" xfId="0" applyFont="1" applyFill="1" applyBorder="1" applyAlignment="1">
      <alignment horizontal="center" vertical="center" wrapText="1"/>
    </xf>
    <xf numFmtId="175" fontId="67" fillId="0" borderId="10" xfId="0" applyFont="1" applyFill="1" applyBorder="1" applyAlignment="1">
      <alignment horizontal="center" vertical="center" wrapText="1"/>
    </xf>
    <xf numFmtId="175" fontId="66" fillId="0" borderId="0" xfId="0" applyFont="1" applyFill="1" applyAlignment="1">
      <alignment horizontal="center" vertical="center" wrapText="1"/>
    </xf>
    <xf numFmtId="178" fontId="66" fillId="0" borderId="0" xfId="0" applyNumberFormat="1" applyFont="1" applyFill="1" applyAlignment="1">
      <alignment horizontal="center" vertical="center" wrapText="1"/>
    </xf>
    <xf numFmtId="178" fontId="67" fillId="0" borderId="12" xfId="0" applyNumberFormat="1" applyFont="1" applyFill="1" applyBorder="1" applyAlignment="1">
      <alignment horizontal="center" vertical="center"/>
    </xf>
    <xf numFmtId="175" fontId="66" fillId="0" borderId="15" xfId="0" applyFont="1" applyFill="1" applyBorder="1" applyAlignment="1">
      <alignment horizontal="center" vertical="center" wrapText="1"/>
    </xf>
    <xf numFmtId="178" fontId="66" fillId="0" borderId="15" xfId="0" applyNumberFormat="1" applyFont="1" applyFill="1" applyBorder="1" applyAlignment="1">
      <alignment horizontal="center" vertical="center" wrapText="1"/>
    </xf>
    <xf numFmtId="178" fontId="67" fillId="0" borderId="17" xfId="0" applyNumberFormat="1" applyFont="1" applyFill="1" applyBorder="1" applyAlignment="1">
      <alignment horizontal="center" vertical="center"/>
    </xf>
    <xf numFmtId="175" fontId="67" fillId="0" borderId="16" xfId="0" applyFont="1" applyFill="1" applyBorder="1" applyAlignment="1">
      <alignment horizontal="center" vertical="center" wrapText="1"/>
    </xf>
    <xf numFmtId="178" fontId="67" fillId="0" borderId="16" xfId="0" applyNumberFormat="1" applyFont="1" applyFill="1" applyBorder="1" applyAlignment="1">
      <alignment horizontal="center" vertical="center"/>
    </xf>
    <xf numFmtId="175" fontId="67" fillId="0" borderId="15" xfId="0" applyFont="1" applyFill="1" applyBorder="1" applyAlignment="1">
      <alignment horizontal="center" vertical="center" wrapText="1"/>
    </xf>
    <xf numFmtId="178" fontId="67" fillId="0" borderId="15" xfId="0" applyNumberFormat="1" applyFont="1" applyFill="1" applyBorder="1" applyAlignment="1">
      <alignment horizontal="center" vertical="center"/>
    </xf>
    <xf numFmtId="0" fontId="110" fillId="0" borderId="102" xfId="0" applyNumberFormat="1" applyFont="1" applyFill="1" applyBorder="1" applyAlignment="1">
      <alignment horizontal="center" vertical="center" wrapText="1"/>
    </xf>
    <xf numFmtId="0" fontId="110" fillId="0" borderId="78" xfId="0" applyNumberFormat="1" applyFont="1" applyFill="1" applyBorder="1" applyAlignment="1">
      <alignment vertical="center" wrapText="1"/>
    </xf>
    <xf numFmtId="0" fontId="110" fillId="0" borderId="103" xfId="0" applyNumberFormat="1" applyFont="1" applyFill="1" applyBorder="1" applyAlignment="1">
      <alignment vertical="center" wrapText="1"/>
    </xf>
    <xf numFmtId="0" fontId="110" fillId="0" borderId="108" xfId="0" applyNumberFormat="1" applyFont="1" applyFill="1" applyBorder="1" applyAlignment="1">
      <alignment horizontal="center" vertical="center" wrapText="1"/>
    </xf>
    <xf numFmtId="0" fontId="110" fillId="0" borderId="109" xfId="0" applyNumberFormat="1" applyFont="1" applyFill="1" applyBorder="1" applyAlignment="1">
      <alignment horizontal="center" vertical="center" wrapText="1"/>
    </xf>
    <xf numFmtId="0" fontId="110" fillId="0" borderId="100" xfId="0" applyNumberFormat="1" applyFont="1" applyFill="1" applyBorder="1" applyAlignment="1">
      <alignment horizontal="center" vertical="center" wrapText="1"/>
    </xf>
    <xf numFmtId="0" fontId="110" fillId="0" borderId="110" xfId="0" applyNumberFormat="1" applyFont="1" applyFill="1" applyBorder="1" applyAlignment="1">
      <alignment horizontal="center" vertical="center" wrapText="1"/>
    </xf>
    <xf numFmtId="0" fontId="110" fillId="0" borderId="111" xfId="0" applyNumberFormat="1" applyFont="1" applyFill="1" applyBorder="1" applyAlignment="1">
      <alignment horizontal="center" vertical="center" wrapText="1"/>
    </xf>
    <xf numFmtId="0" fontId="110" fillId="0" borderId="101" xfId="0" applyNumberFormat="1" applyFont="1" applyFill="1" applyBorder="1" applyAlignment="1">
      <alignment horizontal="center" vertical="center" wrapText="1"/>
    </xf>
    <xf numFmtId="175" fontId="66" fillId="0" borderId="0" xfId="0" applyFont="1" applyFill="1" applyBorder="1" applyAlignment="1">
      <alignment horizontal="center" vertical="center" wrapText="1"/>
    </xf>
    <xf numFmtId="165" fontId="66" fillId="0" borderId="0" xfId="0" applyNumberFormat="1" applyFont="1" applyFill="1" applyBorder="1" applyAlignment="1">
      <alignment vertical="center"/>
    </xf>
    <xf numFmtId="169" fontId="66" fillId="0" borderId="0" xfId="0" applyNumberFormat="1" applyFont="1" applyFill="1" applyAlignment="1">
      <alignment vertical="center"/>
    </xf>
    <xf numFmtId="0" fontId="66" fillId="0" borderId="108" xfId="0" applyNumberFormat="1" applyFont="1" applyFill="1" applyBorder="1" applyAlignment="1">
      <alignment horizontal="right" vertical="center" wrapText="1"/>
    </xf>
    <xf numFmtId="0" fontId="66" fillId="0" borderId="109" xfId="0" applyNumberFormat="1" applyFont="1" applyFill="1" applyBorder="1" applyAlignment="1">
      <alignment horizontal="right" vertical="center" wrapText="1"/>
    </xf>
    <xf numFmtId="0" fontId="66" fillId="0" borderId="101" xfId="0" applyNumberFormat="1" applyFont="1" applyFill="1" applyBorder="1" applyAlignment="1">
      <alignment horizontal="right" vertical="center" wrapText="1"/>
    </xf>
    <xf numFmtId="175" fontId="67" fillId="0" borderId="1" xfId="0" applyFont="1" applyFill="1" applyBorder="1" applyAlignment="1">
      <alignment horizontal="center" vertical="center"/>
    </xf>
    <xf numFmtId="175" fontId="69" fillId="3" borderId="26" xfId="0" applyFont="1" applyFill="1" applyBorder="1" applyAlignment="1">
      <alignment horizontal="center" vertical="center"/>
    </xf>
    <xf numFmtId="175" fontId="69" fillId="3" borderId="1" xfId="0" applyFont="1" applyFill="1" applyBorder="1" applyAlignment="1">
      <alignment horizontal="center" vertical="center"/>
    </xf>
    <xf numFmtId="175" fontId="69" fillId="3" borderId="25" xfId="0" applyFont="1" applyFill="1" applyBorder="1" applyAlignment="1">
      <alignment horizontal="center" vertical="center"/>
    </xf>
    <xf numFmtId="175" fontId="66" fillId="0" borderId="0" xfId="0" applyFont="1" applyFill="1" applyBorder="1" applyAlignment="1">
      <alignment horizontal="center" vertical="center"/>
    </xf>
    <xf numFmtId="1" fontId="66" fillId="0" borderId="0" xfId="0" applyNumberFormat="1" applyFont="1" applyFill="1" applyBorder="1" applyAlignment="1">
      <alignment horizontal="center" vertical="center"/>
    </xf>
    <xf numFmtId="175" fontId="67" fillId="0" borderId="11" xfId="0" applyFont="1" applyBorder="1" applyAlignment="1">
      <alignment horizontal="center"/>
    </xf>
    <xf numFmtId="175" fontId="69" fillId="0" borderId="2" xfId="0" applyFont="1" applyBorder="1" applyAlignment="1">
      <alignment horizontal="center" vertical="center"/>
    </xf>
    <xf numFmtId="175" fontId="69" fillId="0" borderId="3" xfId="0" applyFont="1" applyBorder="1" applyAlignment="1">
      <alignment horizontal="center" vertical="center"/>
    </xf>
    <xf numFmtId="175" fontId="69" fillId="0" borderId="4" xfId="0" applyFont="1" applyBorder="1" applyAlignment="1">
      <alignment horizontal="center" vertical="center"/>
    </xf>
    <xf numFmtId="175" fontId="67" fillId="0" borderId="29" xfId="0" applyFont="1" applyBorder="1" applyAlignment="1">
      <alignment horizontal="center" vertical="center" wrapText="1"/>
    </xf>
    <xf numFmtId="175" fontId="67" fillId="0" borderId="30" xfId="0" applyFont="1" applyBorder="1" applyAlignment="1">
      <alignment horizontal="center" vertical="center" wrapText="1"/>
    </xf>
    <xf numFmtId="175" fontId="67" fillId="0" borderId="31" xfId="0" applyFont="1" applyBorder="1" applyAlignment="1">
      <alignment horizontal="center" vertical="center" wrapText="1"/>
    </xf>
    <xf numFmtId="175" fontId="69" fillId="0" borderId="6" xfId="0" applyFont="1" applyBorder="1" applyAlignment="1">
      <alignment horizontal="center" vertical="center"/>
    </xf>
    <xf numFmtId="175" fontId="66" fillId="0" borderId="43" xfId="0" applyFont="1" applyFill="1" applyBorder="1" applyAlignment="1">
      <alignment horizontal="center" vertical="center"/>
    </xf>
    <xf numFmtId="175" fontId="66" fillId="0" borderId="24" xfId="0" applyFont="1" applyFill="1" applyBorder="1" applyAlignment="1">
      <alignment horizontal="center" vertical="center"/>
    </xf>
    <xf numFmtId="175" fontId="67" fillId="0" borderId="43" xfId="0" applyFont="1" applyFill="1" applyBorder="1" applyAlignment="1">
      <alignment horizontal="center" vertical="center"/>
    </xf>
    <xf numFmtId="175" fontId="67" fillId="0" borderId="24" xfId="0" applyFont="1" applyFill="1" applyBorder="1" applyAlignment="1">
      <alignment horizontal="center" vertical="center"/>
    </xf>
    <xf numFmtId="0" fontId="110" fillId="0" borderId="112" xfId="0" applyNumberFormat="1" applyFont="1" applyFill="1" applyBorder="1" applyAlignment="1">
      <alignment horizontal="center" vertical="center" wrapText="1"/>
    </xf>
    <xf numFmtId="0" fontId="110" fillId="0" borderId="113" xfId="0" applyNumberFormat="1" applyFont="1" applyFill="1" applyBorder="1" applyAlignment="1">
      <alignment horizontal="center" vertical="center" wrapText="1"/>
    </xf>
    <xf numFmtId="0" fontId="110" fillId="0" borderId="106" xfId="0" applyNumberFormat="1" applyFont="1" applyFill="1" applyBorder="1" applyAlignment="1">
      <alignment horizontal="center" vertical="center" wrapText="1"/>
    </xf>
    <xf numFmtId="0" fontId="110" fillId="0" borderId="107" xfId="0" applyNumberFormat="1" applyFont="1" applyFill="1" applyBorder="1" applyAlignment="1">
      <alignment horizontal="center" vertical="center" wrapText="1"/>
    </xf>
    <xf numFmtId="0" fontId="110" fillId="0" borderId="104" xfId="0" applyNumberFormat="1" applyFont="1" applyFill="1" applyBorder="1" applyAlignment="1">
      <alignment horizontal="center" vertical="center" wrapText="1"/>
    </xf>
    <xf numFmtId="0" fontId="110" fillId="0" borderId="105" xfId="0" applyNumberFormat="1" applyFont="1" applyFill="1" applyBorder="1" applyAlignment="1">
      <alignment horizontal="center" vertical="center" wrapText="1"/>
    </xf>
    <xf numFmtId="0" fontId="110" fillId="0" borderId="101" xfId="0" applyNumberFormat="1" applyFont="1" applyFill="1" applyBorder="1" applyAlignment="1">
      <alignment horizontal="center" vertical="center" wrapText="1"/>
    </xf>
    <xf numFmtId="175" fontId="66" fillId="0" borderId="16" xfId="0" applyFont="1" applyFill="1" applyBorder="1" applyAlignment="1">
      <alignment horizontal="center" vertical="center"/>
    </xf>
    <xf numFmtId="175" fontId="66" fillId="0" borderId="0" xfId="0" applyFont="1" applyFill="1" applyBorder="1" applyAlignment="1">
      <alignment horizontal="center"/>
    </xf>
    <xf numFmtId="175" fontId="67" fillId="0" borderId="13" xfId="0" applyFont="1" applyBorder="1" applyAlignment="1">
      <alignment horizontal="center" vertical="center"/>
    </xf>
    <xf numFmtId="175" fontId="67" fillId="0" borderId="14" xfId="0" applyFont="1" applyBorder="1" applyAlignment="1">
      <alignment horizontal="center" vertical="center"/>
    </xf>
    <xf numFmtId="175" fontId="0" fillId="0" borderId="0" xfId="0" applyBorder="1" applyAlignment="1">
      <alignment horizontal="center" vertical="center"/>
    </xf>
    <xf numFmtId="0" fontId="66" fillId="0" borderId="0" xfId="0" applyNumberFormat="1" applyFont="1" applyAlignment="1">
      <alignment horizontal="center"/>
    </xf>
    <xf numFmtId="0" fontId="61" fillId="0" borderId="0" xfId="0" applyNumberFormat="1" applyFont="1" applyAlignment="1">
      <alignment horizontal="left" vertical="center" wrapText="1"/>
    </xf>
    <xf numFmtId="175" fontId="122" fillId="77" borderId="130" xfId="0" applyFont="1" applyFill="1" applyBorder="1" applyAlignment="1">
      <alignment horizontal="center" vertical="center" wrapText="1"/>
    </xf>
    <xf numFmtId="175" fontId="122" fillId="77" borderId="122" xfId="0" applyFont="1" applyFill="1" applyBorder="1" applyAlignment="1">
      <alignment horizontal="center" vertical="center" wrapText="1"/>
    </xf>
    <xf numFmtId="175" fontId="122" fillId="77" borderId="123" xfId="0" applyFont="1" applyFill="1" applyBorder="1" applyAlignment="1">
      <alignment horizontal="center" vertical="center" wrapText="1"/>
    </xf>
    <xf numFmtId="0" fontId="73" fillId="77" borderId="126" xfId="317" applyFont="1" applyFill="1" applyBorder="1" applyAlignment="1">
      <alignment horizontal="center" vertical="center"/>
    </xf>
    <xf numFmtId="0" fontId="73" fillId="77" borderId="127" xfId="317" applyFont="1" applyFill="1" applyBorder="1" applyAlignment="1">
      <alignment horizontal="center" vertical="center"/>
    </xf>
    <xf numFmtId="0" fontId="73" fillId="77" borderId="136" xfId="317" applyFont="1" applyFill="1" applyBorder="1" applyAlignment="1">
      <alignment horizontal="center" vertical="center"/>
    </xf>
    <xf numFmtId="0" fontId="73" fillId="77" borderId="129" xfId="317" applyFont="1" applyFill="1" applyBorder="1" applyAlignment="1">
      <alignment horizontal="center" vertical="center"/>
    </xf>
    <xf numFmtId="0" fontId="73" fillId="77" borderId="0" xfId="317" applyFont="1" applyFill="1" applyBorder="1" applyAlignment="1">
      <alignment horizontal="center" vertical="center"/>
    </xf>
    <xf numFmtId="0" fontId="73" fillId="77" borderId="132" xfId="317" applyFont="1" applyFill="1" applyBorder="1" applyAlignment="1">
      <alignment horizontal="center" vertical="center"/>
    </xf>
    <xf numFmtId="0" fontId="73" fillId="77" borderId="135" xfId="317" applyFont="1" applyFill="1" applyBorder="1" applyAlignment="1">
      <alignment horizontal="center" vertical="center"/>
    </xf>
    <xf numFmtId="0" fontId="73" fillId="77" borderId="133" xfId="317" applyFont="1" applyFill="1" applyBorder="1" applyAlignment="1">
      <alignment horizontal="center" vertical="center"/>
    </xf>
    <xf numFmtId="0" fontId="73" fillId="77" borderId="134" xfId="317" applyFont="1" applyFill="1" applyBorder="1" applyAlignment="1">
      <alignment horizontal="center" vertical="center"/>
    </xf>
    <xf numFmtId="0" fontId="74" fillId="0" borderId="16" xfId="0" applyNumberFormat="1" applyFont="1" applyBorder="1" applyAlignment="1">
      <alignment horizontal="center" vertical="center" wrapText="1"/>
    </xf>
    <xf numFmtId="0" fontId="74" fillId="0" borderId="59" xfId="0" applyNumberFormat="1" applyFont="1" applyBorder="1" applyAlignment="1">
      <alignment horizontal="center" vertical="center" wrapText="1"/>
    </xf>
    <xf numFmtId="0" fontId="66" fillId="0" borderId="7" xfId="0" applyNumberFormat="1" applyFont="1" applyBorder="1" applyAlignment="1">
      <alignment horizontal="center" vertical="center"/>
    </xf>
    <xf numFmtId="0" fontId="66" fillId="0" borderId="0" xfId="0" applyNumberFormat="1" applyFont="1" applyBorder="1" applyAlignment="1">
      <alignment horizontal="center" vertical="center"/>
    </xf>
    <xf numFmtId="0" fontId="66" fillId="0" borderId="8" xfId="0" applyNumberFormat="1" applyFont="1" applyBorder="1" applyAlignment="1">
      <alignment horizontal="center" vertical="center"/>
    </xf>
    <xf numFmtId="0" fontId="66" fillId="0" borderId="0" xfId="0" applyNumberFormat="1" applyFont="1" applyFill="1" applyAlignment="1">
      <alignment vertical="center" wrapText="1"/>
    </xf>
    <xf numFmtId="49" fontId="66" fillId="0" borderId="7" xfId="0" applyNumberFormat="1" applyFont="1" applyBorder="1" applyAlignment="1">
      <alignment horizontal="center" vertical="center"/>
    </xf>
    <xf numFmtId="49" fontId="66" fillId="0" borderId="0" xfId="0" applyNumberFormat="1" applyFont="1" applyBorder="1" applyAlignment="1">
      <alignment horizontal="center" vertical="center"/>
    </xf>
    <xf numFmtId="49" fontId="66" fillId="0" borderId="8" xfId="0" applyNumberFormat="1" applyFont="1" applyBorder="1" applyAlignment="1">
      <alignment horizontal="center" vertical="center"/>
    </xf>
    <xf numFmtId="186" fontId="66" fillId="0" borderId="7" xfId="0" applyNumberFormat="1" applyFont="1" applyBorder="1" applyAlignment="1">
      <alignment horizontal="center" vertical="center"/>
    </xf>
    <xf numFmtId="186" fontId="66" fillId="0" borderId="0" xfId="0" applyNumberFormat="1" applyFont="1" applyBorder="1" applyAlignment="1">
      <alignment horizontal="center" vertical="center"/>
    </xf>
    <xf numFmtId="186" fontId="66" fillId="0" borderId="8" xfId="0" applyNumberFormat="1" applyFont="1" applyBorder="1" applyAlignment="1">
      <alignment horizontal="center" vertical="center"/>
    </xf>
    <xf numFmtId="175" fontId="0" fillId="0" borderId="8" xfId="0" applyBorder="1"/>
    <xf numFmtId="0" fontId="69" fillId="3" borderId="61" xfId="6342" applyFont="1" applyFill="1" applyBorder="1" applyAlignment="1">
      <alignment horizontal="center" vertical="center"/>
    </xf>
    <xf numFmtId="0" fontId="69" fillId="3" borderId="63" xfId="6342" applyFont="1" applyFill="1" applyBorder="1" applyAlignment="1">
      <alignment horizontal="center" vertical="center"/>
    </xf>
    <xf numFmtId="0" fontId="69" fillId="3" borderId="10" xfId="6342" applyFont="1" applyFill="1" applyBorder="1" applyAlignment="1">
      <alignment horizontal="center"/>
    </xf>
    <xf numFmtId="0" fontId="70" fillId="3" borderId="11" xfId="6342" applyFont="1" applyFill="1" applyBorder="1" applyAlignment="1">
      <alignment horizontal="center"/>
    </xf>
    <xf numFmtId="0" fontId="70" fillId="3" borderId="62" xfId="6342" applyFont="1" applyFill="1" applyBorder="1" applyAlignment="1">
      <alignment horizontal="center"/>
    </xf>
    <xf numFmtId="0" fontId="70" fillId="3" borderId="72" xfId="6342" applyFont="1" applyFill="1" applyBorder="1" applyAlignment="1">
      <alignment horizontal="center"/>
    </xf>
    <xf numFmtId="0" fontId="70" fillId="3" borderId="8" xfId="6342" applyFont="1" applyFill="1" applyBorder="1" applyAlignment="1">
      <alignment horizontal="center"/>
    </xf>
    <xf numFmtId="175" fontId="66" fillId="0" borderId="7" xfId="0" applyFont="1" applyBorder="1" applyAlignment="1">
      <alignment horizontal="center" vertical="center"/>
    </xf>
    <xf numFmtId="175" fontId="66" fillId="0" borderId="0" xfId="0" applyFont="1" applyBorder="1" applyAlignment="1">
      <alignment horizontal="center" vertical="center"/>
    </xf>
    <xf numFmtId="175" fontId="66" fillId="0" borderId="8" xfId="0" applyFont="1" applyBorder="1" applyAlignment="1">
      <alignment horizontal="center" vertical="center"/>
    </xf>
    <xf numFmtId="175" fontId="66" fillId="0" borderId="0" xfId="0" applyFont="1" applyAlignment="1">
      <alignment horizontal="center" vertical="center"/>
    </xf>
    <xf numFmtId="0" fontId="102" fillId="0" borderId="0" xfId="1839" applyFont="1" applyFill="1" applyBorder="1" applyAlignment="1">
      <alignment horizontal="left" vertical="center" wrapText="1"/>
    </xf>
    <xf numFmtId="0" fontId="102" fillId="0" borderId="0" xfId="1839" applyFont="1" applyFill="1" applyBorder="1" applyAlignment="1">
      <alignment horizontal="justify" vertical="center" wrapText="1"/>
    </xf>
    <xf numFmtId="175" fontId="113" fillId="0" borderId="0" xfId="0" applyFont="1" applyAlignment="1">
      <alignment horizontal="center"/>
    </xf>
    <xf numFmtId="175" fontId="113" fillId="0" borderId="0" xfId="0" applyFont="1" applyAlignment="1">
      <alignment horizontal="center" vertical="center"/>
    </xf>
    <xf numFmtId="175" fontId="109" fillId="0" borderId="0" xfId="0" applyFont="1" applyAlignment="1">
      <alignment horizontal="center" vertical="center"/>
    </xf>
  </cellXfs>
  <cellStyles count="9921">
    <cellStyle name="20% - Énfasis1" xfId="22" builtinId="30" customBuiltin="1"/>
    <cellStyle name="20% - Énfasis1 10" xfId="3619"/>
    <cellStyle name="20% - Énfasis1 10 2" xfId="3620"/>
    <cellStyle name="20% - Énfasis1 10 2 2" xfId="3621"/>
    <cellStyle name="20% - Énfasis1 10 2 2 2" xfId="6347"/>
    <cellStyle name="20% - Énfasis1 10 2 3" xfId="6348"/>
    <cellStyle name="20% - Énfasis1 10 3" xfId="3622"/>
    <cellStyle name="20% - Énfasis1 10 3 2" xfId="3623"/>
    <cellStyle name="20% - Énfasis1 10 3 2 2" xfId="6349"/>
    <cellStyle name="20% - Énfasis1 10 3 3" xfId="6350"/>
    <cellStyle name="20% - Énfasis1 10 4" xfId="3624"/>
    <cellStyle name="20% - Énfasis1 10 4 2" xfId="3625"/>
    <cellStyle name="20% - Énfasis1 10 4 2 2" xfId="6351"/>
    <cellStyle name="20% - Énfasis1 10 4 3" xfId="6352"/>
    <cellStyle name="20% - Énfasis1 10 5" xfId="3626"/>
    <cellStyle name="20% - Énfasis1 10 5 2" xfId="6353"/>
    <cellStyle name="20% - Énfasis1 10 6" xfId="6354"/>
    <cellStyle name="20% - Énfasis1 10 7" xfId="9478"/>
    <cellStyle name="20% - Énfasis1 11" xfId="3627"/>
    <cellStyle name="20% - Énfasis1 11 2" xfId="3628"/>
    <cellStyle name="20% - Énfasis1 11 2 2" xfId="3629"/>
    <cellStyle name="20% - Énfasis1 11 2 2 2" xfId="6355"/>
    <cellStyle name="20% - Énfasis1 11 2 3" xfId="6356"/>
    <cellStyle name="20% - Énfasis1 11 3" xfId="3630"/>
    <cellStyle name="20% - Énfasis1 11 3 2" xfId="6357"/>
    <cellStyle name="20% - Énfasis1 11 4" xfId="6358"/>
    <cellStyle name="20% - Énfasis1 11 5" xfId="9479"/>
    <cellStyle name="20% - Énfasis1 12" xfId="3631"/>
    <cellStyle name="20% - Énfasis1 12 2" xfId="3632"/>
    <cellStyle name="20% - Énfasis1 12 2 2" xfId="6359"/>
    <cellStyle name="20% - Énfasis1 12 3" xfId="6360"/>
    <cellStyle name="20% - Énfasis1 13" xfId="3633"/>
    <cellStyle name="20% - Énfasis1 13 2" xfId="3634"/>
    <cellStyle name="20% - Énfasis1 13 2 2" xfId="6361"/>
    <cellStyle name="20% - Énfasis1 13 3" xfId="6362"/>
    <cellStyle name="20% - Énfasis1 14" xfId="3635"/>
    <cellStyle name="20% - Énfasis1 14 2" xfId="3636"/>
    <cellStyle name="20% - Énfasis1 14 2 2" xfId="6363"/>
    <cellStyle name="20% - Énfasis1 14 3" xfId="6364"/>
    <cellStyle name="20% - Énfasis1 15" xfId="3637"/>
    <cellStyle name="20% - Énfasis1 15 2" xfId="6365"/>
    <cellStyle name="20% - Énfasis1 16" xfId="6366"/>
    <cellStyle name="20% - Énfasis1 17" xfId="9480"/>
    <cellStyle name="20% - Énfasis1 18" xfId="9889"/>
    <cellStyle name="20% - Énfasis1 2" xfId="50"/>
    <cellStyle name="20% - Énfasis1 2 10" xfId="6367"/>
    <cellStyle name="20% - Énfasis1 2 2" xfId="80"/>
    <cellStyle name="20% - Énfasis1 2 2 2" xfId="321"/>
    <cellStyle name="20% - Énfasis1 2 2 2 2" xfId="322"/>
    <cellStyle name="20% - Énfasis1 2 2 2 2 2" xfId="323"/>
    <cellStyle name="20% - Énfasis1 2 2 2 2 2 2" xfId="6368"/>
    <cellStyle name="20% - Énfasis1 2 2 2 2 3" xfId="6369"/>
    <cellStyle name="20% - Énfasis1 2 2 2 3" xfId="324"/>
    <cellStyle name="20% - Énfasis1 2 2 2 3 2" xfId="3638"/>
    <cellStyle name="20% - Énfasis1 2 2 2 3 2 2" xfId="6370"/>
    <cellStyle name="20% - Énfasis1 2 2 2 3 3" xfId="6371"/>
    <cellStyle name="20% - Énfasis1 2 2 2 4" xfId="3639"/>
    <cellStyle name="20% - Énfasis1 2 2 2 4 2" xfId="3640"/>
    <cellStyle name="20% - Énfasis1 2 2 2 4 2 2" xfId="6372"/>
    <cellStyle name="20% - Énfasis1 2 2 2 4 3" xfId="6373"/>
    <cellStyle name="20% - Énfasis1 2 2 2 5" xfId="3641"/>
    <cellStyle name="20% - Énfasis1 2 2 2 5 2" xfId="6374"/>
    <cellStyle name="20% - Énfasis1 2 2 2 6" xfId="6375"/>
    <cellStyle name="20% - Énfasis1 2 2 2 7" xfId="9481"/>
    <cellStyle name="20% - Énfasis1 2 2 3" xfId="325"/>
    <cellStyle name="20% - Énfasis1 2 2 3 2" xfId="326"/>
    <cellStyle name="20% - Énfasis1 2 2 3 2 2" xfId="3642"/>
    <cellStyle name="20% - Énfasis1 2 2 3 2 2 2" xfId="6376"/>
    <cellStyle name="20% - Énfasis1 2 2 3 2 3" xfId="6377"/>
    <cellStyle name="20% - Énfasis1 2 2 3 3" xfId="3643"/>
    <cellStyle name="20% - Énfasis1 2 2 3 3 2" xfId="6378"/>
    <cellStyle name="20% - Énfasis1 2 2 3 4" xfId="6379"/>
    <cellStyle name="20% - Énfasis1 2 2 3 5" xfId="9482"/>
    <cellStyle name="20% - Énfasis1 2 2 4" xfId="327"/>
    <cellStyle name="20% - Énfasis1 2 2 4 2" xfId="328"/>
    <cellStyle name="20% - Énfasis1 2 2 5" xfId="329"/>
    <cellStyle name="20% - Énfasis1 2 2 5 2" xfId="3644"/>
    <cellStyle name="20% - Énfasis1 2 2 5 2 2" xfId="6380"/>
    <cellStyle name="20% - Énfasis1 2 2 5 3" xfId="6381"/>
    <cellStyle name="20% - Énfasis1 2 2 6" xfId="3645"/>
    <cellStyle name="20% - Énfasis1 2 2 6 2" xfId="6382"/>
    <cellStyle name="20% - Énfasis1 2 2 7" xfId="6383"/>
    <cellStyle name="20% - Énfasis1 2 3" xfId="137"/>
    <cellStyle name="20% - Énfasis1 2 3 2" xfId="330"/>
    <cellStyle name="20% - Énfasis1 2 3 2 2" xfId="331"/>
    <cellStyle name="20% - Énfasis1 2 3 2 2 2" xfId="3646"/>
    <cellStyle name="20% - Énfasis1 2 3 2 2 2 2" xfId="6384"/>
    <cellStyle name="20% - Énfasis1 2 3 2 2 3" xfId="6385"/>
    <cellStyle name="20% - Énfasis1 2 3 2 3" xfId="3647"/>
    <cellStyle name="20% - Énfasis1 2 3 2 3 2" xfId="3648"/>
    <cellStyle name="20% - Énfasis1 2 3 2 3 2 2" xfId="6386"/>
    <cellStyle name="20% - Énfasis1 2 3 2 3 3" xfId="6387"/>
    <cellStyle name="20% - Énfasis1 2 3 2 4" xfId="3649"/>
    <cellStyle name="20% - Énfasis1 2 3 2 4 2" xfId="3650"/>
    <cellStyle name="20% - Énfasis1 2 3 2 4 2 2" xfId="6388"/>
    <cellStyle name="20% - Énfasis1 2 3 2 4 3" xfId="6389"/>
    <cellStyle name="20% - Énfasis1 2 3 2 5" xfId="3651"/>
    <cellStyle name="20% - Énfasis1 2 3 2 5 2" xfId="6390"/>
    <cellStyle name="20% - Énfasis1 2 3 2 6" xfId="6391"/>
    <cellStyle name="20% - Énfasis1 2 3 2 7" xfId="9483"/>
    <cellStyle name="20% - Énfasis1 2 3 3" xfId="332"/>
    <cellStyle name="20% - Énfasis1 2 3 3 2" xfId="3652"/>
    <cellStyle name="20% - Énfasis1 2 3 3 2 2" xfId="6392"/>
    <cellStyle name="20% - Énfasis1 2 3 3 3" xfId="6393"/>
    <cellStyle name="20% - Énfasis1 2 3 4" xfId="3653"/>
    <cellStyle name="20% - Énfasis1 2 3 4 2" xfId="3654"/>
    <cellStyle name="20% - Énfasis1 2 3 4 2 2" xfId="6394"/>
    <cellStyle name="20% - Énfasis1 2 3 4 3" xfId="6395"/>
    <cellStyle name="20% - Énfasis1 2 3 5" xfId="3655"/>
    <cellStyle name="20% - Énfasis1 2 3 5 2" xfId="3656"/>
    <cellStyle name="20% - Énfasis1 2 3 5 2 2" xfId="6396"/>
    <cellStyle name="20% - Énfasis1 2 3 5 3" xfId="6397"/>
    <cellStyle name="20% - Énfasis1 2 3 6" xfId="3657"/>
    <cellStyle name="20% - Énfasis1 2 3 6 2" xfId="6398"/>
    <cellStyle name="20% - Énfasis1 2 3 7" xfId="6399"/>
    <cellStyle name="20% - Énfasis1 2 3 8" xfId="9484"/>
    <cellStyle name="20% - Énfasis1 2 4" xfId="199"/>
    <cellStyle name="20% - Énfasis1 2 4 2" xfId="333"/>
    <cellStyle name="20% - Énfasis1 2 4 2 2" xfId="3658"/>
    <cellStyle name="20% - Énfasis1 2 4 2 2 2" xfId="3659"/>
    <cellStyle name="20% - Énfasis1 2 4 2 2 2 2" xfId="6400"/>
    <cellStyle name="20% - Énfasis1 2 4 2 2 3" xfId="6401"/>
    <cellStyle name="20% - Énfasis1 2 4 2 3" xfId="3660"/>
    <cellStyle name="20% - Énfasis1 2 4 2 3 2" xfId="3661"/>
    <cellStyle name="20% - Énfasis1 2 4 2 3 2 2" xfId="6402"/>
    <cellStyle name="20% - Énfasis1 2 4 2 3 3" xfId="6403"/>
    <cellStyle name="20% - Énfasis1 2 4 2 4" xfId="3662"/>
    <cellStyle name="20% - Énfasis1 2 4 2 4 2" xfId="3663"/>
    <cellStyle name="20% - Énfasis1 2 4 2 4 2 2" xfId="6404"/>
    <cellStyle name="20% - Énfasis1 2 4 2 4 3" xfId="6405"/>
    <cellStyle name="20% - Énfasis1 2 4 2 5" xfId="3664"/>
    <cellStyle name="20% - Énfasis1 2 4 2 5 2" xfId="6406"/>
    <cellStyle name="20% - Énfasis1 2 4 2 6" xfId="6407"/>
    <cellStyle name="20% - Énfasis1 2 4 2 7" xfId="9485"/>
    <cellStyle name="20% - Énfasis1 2 4 3" xfId="3665"/>
    <cellStyle name="20% - Énfasis1 2 4 3 2" xfId="3666"/>
    <cellStyle name="20% - Énfasis1 2 4 3 2 2" xfId="6408"/>
    <cellStyle name="20% - Énfasis1 2 4 3 3" xfId="6409"/>
    <cellStyle name="20% - Énfasis1 2 4 4" xfId="3667"/>
    <cellStyle name="20% - Énfasis1 2 4 4 2" xfId="3668"/>
    <cellStyle name="20% - Énfasis1 2 4 4 2 2" xfId="6410"/>
    <cellStyle name="20% - Énfasis1 2 4 4 3" xfId="6411"/>
    <cellStyle name="20% - Énfasis1 2 4 5" xfId="3669"/>
    <cellStyle name="20% - Énfasis1 2 4 5 2" xfId="3670"/>
    <cellStyle name="20% - Énfasis1 2 4 5 2 2" xfId="6412"/>
    <cellStyle name="20% - Énfasis1 2 4 5 3" xfId="6413"/>
    <cellStyle name="20% - Énfasis1 2 4 6" xfId="3671"/>
    <cellStyle name="20% - Énfasis1 2 4 6 2" xfId="6414"/>
    <cellStyle name="20% - Énfasis1 2 4 7" xfId="6415"/>
    <cellStyle name="20% - Énfasis1 2 4 8" xfId="9486"/>
    <cellStyle name="20% - Énfasis1 2 5" xfId="334"/>
    <cellStyle name="20% - Énfasis1 2 5 2" xfId="335"/>
    <cellStyle name="20% - Énfasis1 2 5 2 2" xfId="3672"/>
    <cellStyle name="20% - Énfasis1 2 5 2 2 2" xfId="6416"/>
    <cellStyle name="20% - Énfasis1 2 5 2 3" xfId="6417"/>
    <cellStyle name="20% - Énfasis1 2 5 3" xfId="3673"/>
    <cellStyle name="20% - Énfasis1 2 5 3 2" xfId="3674"/>
    <cellStyle name="20% - Énfasis1 2 5 3 2 2" xfId="6418"/>
    <cellStyle name="20% - Énfasis1 2 5 3 3" xfId="6419"/>
    <cellStyle name="20% - Énfasis1 2 5 4" xfId="3675"/>
    <cellStyle name="20% - Énfasis1 2 5 4 2" xfId="3676"/>
    <cellStyle name="20% - Énfasis1 2 5 4 2 2" xfId="6420"/>
    <cellStyle name="20% - Énfasis1 2 5 4 3" xfId="6421"/>
    <cellStyle name="20% - Énfasis1 2 5 5" xfId="3677"/>
    <cellStyle name="20% - Énfasis1 2 5 5 2" xfId="6422"/>
    <cellStyle name="20% - Énfasis1 2 5 6" xfId="6423"/>
    <cellStyle name="20% - Énfasis1 2 5 7" xfId="9487"/>
    <cellStyle name="20% - Énfasis1 2 6" xfId="336"/>
    <cellStyle name="20% - Énfasis1 2 6 2" xfId="3678"/>
    <cellStyle name="20% - Énfasis1 2 6 2 2" xfId="3679"/>
    <cellStyle name="20% - Énfasis1 2 6 2 2 2" xfId="6424"/>
    <cellStyle name="20% - Énfasis1 2 6 2 3" xfId="6425"/>
    <cellStyle name="20% - Énfasis1 2 6 3" xfId="3680"/>
    <cellStyle name="20% - Énfasis1 2 6 3 2" xfId="6426"/>
    <cellStyle name="20% - Énfasis1 2 6 4" xfId="6427"/>
    <cellStyle name="20% - Énfasis1 2 6 5" xfId="9488"/>
    <cellStyle name="20% - Énfasis1 2 7" xfId="3681"/>
    <cellStyle name="20% - Énfasis1 2 8" xfId="3682"/>
    <cellStyle name="20% - Énfasis1 2 8 2" xfId="3683"/>
    <cellStyle name="20% - Énfasis1 2 8 2 2" xfId="6428"/>
    <cellStyle name="20% - Énfasis1 2 8 3" xfId="6429"/>
    <cellStyle name="20% - Énfasis1 2 9" xfId="3684"/>
    <cellStyle name="20% - Énfasis1 2 9 2" xfId="6430"/>
    <cellStyle name="20% - Énfasis1 3" xfId="94"/>
    <cellStyle name="20% - Énfasis1 3 2" xfId="151"/>
    <cellStyle name="20% - Énfasis1 3 2 2" xfId="337"/>
    <cellStyle name="20% - Énfasis1 3 2 2 2" xfId="338"/>
    <cellStyle name="20% - Énfasis1 3 2 2 2 2" xfId="3685"/>
    <cellStyle name="20% - Énfasis1 3 2 2 2 2 2" xfId="6431"/>
    <cellStyle name="20% - Énfasis1 3 2 2 2 3" xfId="6432"/>
    <cellStyle name="20% - Énfasis1 3 2 2 3" xfId="3686"/>
    <cellStyle name="20% - Énfasis1 3 2 2 3 2" xfId="3687"/>
    <cellStyle name="20% - Énfasis1 3 2 2 3 2 2" xfId="6433"/>
    <cellStyle name="20% - Énfasis1 3 2 2 3 3" xfId="6434"/>
    <cellStyle name="20% - Énfasis1 3 2 2 4" xfId="3688"/>
    <cellStyle name="20% - Énfasis1 3 2 2 4 2" xfId="3689"/>
    <cellStyle name="20% - Énfasis1 3 2 2 4 2 2" xfId="6435"/>
    <cellStyle name="20% - Énfasis1 3 2 2 4 3" xfId="6436"/>
    <cellStyle name="20% - Énfasis1 3 2 2 5" xfId="3690"/>
    <cellStyle name="20% - Énfasis1 3 2 2 5 2" xfId="6437"/>
    <cellStyle name="20% - Énfasis1 3 2 2 6" xfId="6438"/>
    <cellStyle name="20% - Énfasis1 3 2 2 7" xfId="9489"/>
    <cellStyle name="20% - Énfasis1 3 2 3" xfId="339"/>
    <cellStyle name="20% - Énfasis1 3 2 3 2" xfId="3691"/>
    <cellStyle name="20% - Énfasis1 3 2 3 2 2" xfId="6439"/>
    <cellStyle name="20% - Énfasis1 3 2 3 3" xfId="6440"/>
    <cellStyle name="20% - Énfasis1 3 2 4" xfId="3692"/>
    <cellStyle name="20% - Énfasis1 3 2 4 2" xfId="3693"/>
    <cellStyle name="20% - Énfasis1 3 2 4 2 2" xfId="6441"/>
    <cellStyle name="20% - Énfasis1 3 2 4 3" xfId="6442"/>
    <cellStyle name="20% - Énfasis1 3 2 5" xfId="3694"/>
    <cellStyle name="20% - Énfasis1 3 2 5 2" xfId="3695"/>
    <cellStyle name="20% - Énfasis1 3 2 5 2 2" xfId="6443"/>
    <cellStyle name="20% - Énfasis1 3 2 5 3" xfId="6444"/>
    <cellStyle name="20% - Énfasis1 3 2 6" xfId="3696"/>
    <cellStyle name="20% - Énfasis1 3 2 6 2" xfId="6445"/>
    <cellStyle name="20% - Énfasis1 3 2 7" xfId="6446"/>
    <cellStyle name="20% - Énfasis1 3 2 8" xfId="9490"/>
    <cellStyle name="20% - Énfasis1 3 3" xfId="340"/>
    <cellStyle name="20% - Énfasis1 3 3 2" xfId="341"/>
    <cellStyle name="20% - Énfasis1 3 3 2 2" xfId="3697"/>
    <cellStyle name="20% - Énfasis1 3 3 2 2 2" xfId="6447"/>
    <cellStyle name="20% - Énfasis1 3 3 2 3" xfId="6448"/>
    <cellStyle name="20% - Énfasis1 3 3 3" xfId="3698"/>
    <cellStyle name="20% - Énfasis1 3 3 3 2" xfId="3699"/>
    <cellStyle name="20% - Énfasis1 3 3 3 2 2" xfId="6449"/>
    <cellStyle name="20% - Énfasis1 3 3 3 3" xfId="6450"/>
    <cellStyle name="20% - Énfasis1 3 3 4" xfId="3700"/>
    <cellStyle name="20% - Énfasis1 3 3 4 2" xfId="3701"/>
    <cellStyle name="20% - Énfasis1 3 3 4 2 2" xfId="6451"/>
    <cellStyle name="20% - Énfasis1 3 3 4 3" xfId="6452"/>
    <cellStyle name="20% - Énfasis1 3 3 5" xfId="3702"/>
    <cellStyle name="20% - Énfasis1 3 3 5 2" xfId="6453"/>
    <cellStyle name="20% - Énfasis1 3 3 6" xfId="6454"/>
    <cellStyle name="20% - Énfasis1 3 3 7" xfId="9491"/>
    <cellStyle name="20% - Énfasis1 3 4" xfId="342"/>
    <cellStyle name="20% - Énfasis1 3 4 2" xfId="343"/>
    <cellStyle name="20% - Énfasis1 3 4 2 2" xfId="3703"/>
    <cellStyle name="20% - Énfasis1 3 4 2 2 2" xfId="6455"/>
    <cellStyle name="20% - Énfasis1 3 4 2 3" xfId="6456"/>
    <cellStyle name="20% - Énfasis1 3 4 3" xfId="3704"/>
    <cellStyle name="20% - Énfasis1 3 4 3 2" xfId="6457"/>
    <cellStyle name="20% - Énfasis1 3 4 4" xfId="6458"/>
    <cellStyle name="20% - Énfasis1 3 4 5" xfId="9492"/>
    <cellStyle name="20% - Énfasis1 3 5" xfId="344"/>
    <cellStyle name="20% - Énfasis1 3 6" xfId="3705"/>
    <cellStyle name="20% - Énfasis1 3 6 2" xfId="3706"/>
    <cellStyle name="20% - Énfasis1 3 6 2 2" xfId="6459"/>
    <cellStyle name="20% - Énfasis1 3 6 3" xfId="6460"/>
    <cellStyle name="20% - Énfasis1 3 7" xfId="3707"/>
    <cellStyle name="20% - Énfasis1 3 7 2" xfId="6461"/>
    <cellStyle name="20% - Énfasis1 3 8" xfId="6462"/>
    <cellStyle name="20% - Énfasis1 4" xfId="109"/>
    <cellStyle name="20% - Énfasis1 4 2" xfId="166"/>
    <cellStyle name="20% - Énfasis1 4 2 2" xfId="3708"/>
    <cellStyle name="20% - Énfasis1 4 2 2 2" xfId="3709"/>
    <cellStyle name="20% - Énfasis1 4 2 2 2 2" xfId="3710"/>
    <cellStyle name="20% - Énfasis1 4 2 2 2 2 2" xfId="6463"/>
    <cellStyle name="20% - Énfasis1 4 2 2 2 3" xfId="6464"/>
    <cellStyle name="20% - Énfasis1 4 2 2 3" xfId="3711"/>
    <cellStyle name="20% - Énfasis1 4 2 2 3 2" xfId="3712"/>
    <cellStyle name="20% - Énfasis1 4 2 2 3 2 2" xfId="6465"/>
    <cellStyle name="20% - Énfasis1 4 2 2 3 3" xfId="6466"/>
    <cellStyle name="20% - Énfasis1 4 2 2 4" xfId="3713"/>
    <cellStyle name="20% - Énfasis1 4 2 2 4 2" xfId="3714"/>
    <cellStyle name="20% - Énfasis1 4 2 2 4 2 2" xfId="6467"/>
    <cellStyle name="20% - Énfasis1 4 2 2 4 3" xfId="6468"/>
    <cellStyle name="20% - Énfasis1 4 2 2 5" xfId="3715"/>
    <cellStyle name="20% - Énfasis1 4 2 2 5 2" xfId="6469"/>
    <cellStyle name="20% - Énfasis1 4 2 2 6" xfId="6470"/>
    <cellStyle name="20% - Énfasis1 4 2 2 7" xfId="9493"/>
    <cellStyle name="20% - Énfasis1 4 2 3" xfId="3716"/>
    <cellStyle name="20% - Énfasis1 4 2 3 2" xfId="3717"/>
    <cellStyle name="20% - Énfasis1 4 2 3 2 2" xfId="6471"/>
    <cellStyle name="20% - Énfasis1 4 2 3 3" xfId="6472"/>
    <cellStyle name="20% - Énfasis1 4 2 4" xfId="3718"/>
    <cellStyle name="20% - Énfasis1 4 2 4 2" xfId="3719"/>
    <cellStyle name="20% - Énfasis1 4 2 4 2 2" xfId="6473"/>
    <cellStyle name="20% - Énfasis1 4 2 4 3" xfId="6474"/>
    <cellStyle name="20% - Énfasis1 4 2 5" xfId="3720"/>
    <cellStyle name="20% - Énfasis1 4 2 5 2" xfId="3721"/>
    <cellStyle name="20% - Énfasis1 4 2 5 2 2" xfId="6475"/>
    <cellStyle name="20% - Énfasis1 4 2 5 3" xfId="6476"/>
    <cellStyle name="20% - Énfasis1 4 2 6" xfId="3722"/>
    <cellStyle name="20% - Énfasis1 4 2 6 2" xfId="6477"/>
    <cellStyle name="20% - Énfasis1 4 2 7" xfId="6478"/>
    <cellStyle name="20% - Énfasis1 4 2 8" xfId="9494"/>
    <cellStyle name="20% - Énfasis1 4 3" xfId="3723"/>
    <cellStyle name="20% - Énfasis1 4 3 2" xfId="3724"/>
    <cellStyle name="20% - Énfasis1 4 3 2 2" xfId="3725"/>
    <cellStyle name="20% - Énfasis1 4 3 2 2 2" xfId="6479"/>
    <cellStyle name="20% - Énfasis1 4 3 2 3" xfId="6480"/>
    <cellStyle name="20% - Énfasis1 4 3 3" xfId="3726"/>
    <cellStyle name="20% - Énfasis1 4 3 3 2" xfId="3727"/>
    <cellStyle name="20% - Énfasis1 4 3 3 2 2" xfId="6481"/>
    <cellStyle name="20% - Énfasis1 4 3 3 3" xfId="6482"/>
    <cellStyle name="20% - Énfasis1 4 3 4" xfId="3728"/>
    <cellStyle name="20% - Énfasis1 4 3 4 2" xfId="3729"/>
    <cellStyle name="20% - Énfasis1 4 3 4 2 2" xfId="6483"/>
    <cellStyle name="20% - Énfasis1 4 3 4 3" xfId="6484"/>
    <cellStyle name="20% - Énfasis1 4 3 5" xfId="3730"/>
    <cellStyle name="20% - Énfasis1 4 3 5 2" xfId="6485"/>
    <cellStyle name="20% - Énfasis1 4 3 6" xfId="6486"/>
    <cellStyle name="20% - Énfasis1 4 3 7" xfId="9495"/>
    <cellStyle name="20% - Énfasis1 4 4" xfId="3731"/>
    <cellStyle name="20% - Énfasis1 4 4 2" xfId="3732"/>
    <cellStyle name="20% - Énfasis1 4 4 2 2" xfId="6487"/>
    <cellStyle name="20% - Énfasis1 4 4 3" xfId="6488"/>
    <cellStyle name="20% - Énfasis1 4 5" xfId="3733"/>
    <cellStyle name="20% - Énfasis1 4 5 2" xfId="3734"/>
    <cellStyle name="20% - Énfasis1 4 5 2 2" xfId="6489"/>
    <cellStyle name="20% - Énfasis1 4 5 3" xfId="6490"/>
    <cellStyle name="20% - Énfasis1 4 6" xfId="3735"/>
    <cellStyle name="20% - Énfasis1 4 6 2" xfId="3736"/>
    <cellStyle name="20% - Énfasis1 4 6 2 2" xfId="6491"/>
    <cellStyle name="20% - Énfasis1 4 6 3" xfId="6492"/>
    <cellStyle name="20% - Énfasis1 4 7" xfId="3737"/>
    <cellStyle name="20% - Énfasis1 4 7 2" xfId="6493"/>
    <cellStyle name="20% - Énfasis1 4 8" xfId="6494"/>
    <cellStyle name="20% - Énfasis1 4 9" xfId="9496"/>
    <cellStyle name="20% - Énfasis1 5" xfId="63"/>
    <cellStyle name="20% - Énfasis1 5 2" xfId="3738"/>
    <cellStyle name="20% - Énfasis1 5 2 2" xfId="3739"/>
    <cellStyle name="20% - Énfasis1 5 2 2 2" xfId="3740"/>
    <cellStyle name="20% - Énfasis1 5 2 2 2 2" xfId="6495"/>
    <cellStyle name="20% - Énfasis1 5 2 2 3" xfId="6496"/>
    <cellStyle name="20% - Énfasis1 5 2 3" xfId="3741"/>
    <cellStyle name="20% - Énfasis1 5 2 3 2" xfId="3742"/>
    <cellStyle name="20% - Énfasis1 5 2 3 2 2" xfId="6497"/>
    <cellStyle name="20% - Énfasis1 5 2 3 3" xfId="6498"/>
    <cellStyle name="20% - Énfasis1 5 2 4" xfId="3743"/>
    <cellStyle name="20% - Énfasis1 5 2 4 2" xfId="3744"/>
    <cellStyle name="20% - Énfasis1 5 2 4 2 2" xfId="6499"/>
    <cellStyle name="20% - Énfasis1 5 2 4 3" xfId="6500"/>
    <cellStyle name="20% - Énfasis1 5 2 5" xfId="3745"/>
    <cellStyle name="20% - Énfasis1 5 2 5 2" xfId="6501"/>
    <cellStyle name="20% - Énfasis1 5 2 6" xfId="6502"/>
    <cellStyle name="20% - Énfasis1 5 2 7" xfId="9497"/>
    <cellStyle name="20% - Énfasis1 5 3" xfId="3746"/>
    <cellStyle name="20% - Énfasis1 5 3 2" xfId="3747"/>
    <cellStyle name="20% - Énfasis1 5 3 2 2" xfId="6503"/>
    <cellStyle name="20% - Énfasis1 5 3 3" xfId="6504"/>
    <cellStyle name="20% - Énfasis1 5 4" xfId="3748"/>
    <cellStyle name="20% - Énfasis1 5 4 2" xfId="3749"/>
    <cellStyle name="20% - Énfasis1 5 4 2 2" xfId="6505"/>
    <cellStyle name="20% - Énfasis1 5 4 3" xfId="6506"/>
    <cellStyle name="20% - Énfasis1 5 5" xfId="3750"/>
    <cellStyle name="20% - Énfasis1 5 5 2" xfId="3751"/>
    <cellStyle name="20% - Énfasis1 5 5 2 2" xfId="6507"/>
    <cellStyle name="20% - Énfasis1 5 5 3" xfId="6508"/>
    <cellStyle name="20% - Énfasis1 5 6" xfId="3752"/>
    <cellStyle name="20% - Énfasis1 5 6 2" xfId="6509"/>
    <cellStyle name="20% - Énfasis1 5 7" xfId="6510"/>
    <cellStyle name="20% - Énfasis1 5 8" xfId="9498"/>
    <cellStyle name="20% - Énfasis1 6" xfId="121"/>
    <cellStyle name="20% - Énfasis1 6 2" xfId="3753"/>
    <cellStyle name="20% - Énfasis1 6 2 2" xfId="3754"/>
    <cellStyle name="20% - Énfasis1 6 2 2 2" xfId="3755"/>
    <cellStyle name="20% - Énfasis1 6 2 2 2 2" xfId="6511"/>
    <cellStyle name="20% - Énfasis1 6 2 2 3" xfId="6512"/>
    <cellStyle name="20% - Énfasis1 6 2 3" xfId="3756"/>
    <cellStyle name="20% - Énfasis1 6 2 3 2" xfId="3757"/>
    <cellStyle name="20% - Énfasis1 6 2 3 2 2" xfId="6513"/>
    <cellStyle name="20% - Énfasis1 6 2 3 3" xfId="6514"/>
    <cellStyle name="20% - Énfasis1 6 2 4" xfId="3758"/>
    <cellStyle name="20% - Énfasis1 6 2 4 2" xfId="3759"/>
    <cellStyle name="20% - Énfasis1 6 2 4 2 2" xfId="6515"/>
    <cellStyle name="20% - Énfasis1 6 2 4 3" xfId="6516"/>
    <cellStyle name="20% - Énfasis1 6 2 5" xfId="3760"/>
    <cellStyle name="20% - Énfasis1 6 2 5 2" xfId="6517"/>
    <cellStyle name="20% - Énfasis1 6 2 6" xfId="6518"/>
    <cellStyle name="20% - Énfasis1 6 2 7" xfId="9499"/>
    <cellStyle name="20% - Énfasis1 6 3" xfId="3761"/>
    <cellStyle name="20% - Énfasis1 6 3 2" xfId="3762"/>
    <cellStyle name="20% - Énfasis1 6 3 2 2" xfId="6519"/>
    <cellStyle name="20% - Énfasis1 6 3 3" xfId="6520"/>
    <cellStyle name="20% - Énfasis1 6 4" xfId="3763"/>
    <cellStyle name="20% - Énfasis1 6 4 2" xfId="3764"/>
    <cellStyle name="20% - Énfasis1 6 4 2 2" xfId="6521"/>
    <cellStyle name="20% - Énfasis1 6 4 3" xfId="6522"/>
    <cellStyle name="20% - Énfasis1 6 5" xfId="3765"/>
    <cellStyle name="20% - Énfasis1 6 5 2" xfId="3766"/>
    <cellStyle name="20% - Énfasis1 6 5 2 2" xfId="6523"/>
    <cellStyle name="20% - Énfasis1 6 5 3" xfId="6524"/>
    <cellStyle name="20% - Énfasis1 6 6" xfId="3767"/>
    <cellStyle name="20% - Énfasis1 6 6 2" xfId="6525"/>
    <cellStyle name="20% - Énfasis1 6 7" xfId="6526"/>
    <cellStyle name="20% - Énfasis1 6 8" xfId="9500"/>
    <cellStyle name="20% - Énfasis1 7" xfId="182"/>
    <cellStyle name="20% - Énfasis1 7 2" xfId="3768"/>
    <cellStyle name="20% - Énfasis1 7 2 2" xfId="3769"/>
    <cellStyle name="20% - Énfasis1 7 2 2 2" xfId="3770"/>
    <cellStyle name="20% - Énfasis1 7 2 2 2 2" xfId="6527"/>
    <cellStyle name="20% - Énfasis1 7 2 2 3" xfId="6528"/>
    <cellStyle name="20% - Énfasis1 7 2 3" xfId="3771"/>
    <cellStyle name="20% - Énfasis1 7 2 3 2" xfId="3772"/>
    <cellStyle name="20% - Énfasis1 7 2 3 2 2" xfId="6529"/>
    <cellStyle name="20% - Énfasis1 7 2 3 3" xfId="6530"/>
    <cellStyle name="20% - Énfasis1 7 2 4" xfId="3773"/>
    <cellStyle name="20% - Énfasis1 7 2 4 2" xfId="3774"/>
    <cellStyle name="20% - Énfasis1 7 2 4 2 2" xfId="6531"/>
    <cellStyle name="20% - Énfasis1 7 2 4 3" xfId="6532"/>
    <cellStyle name="20% - Énfasis1 7 2 5" xfId="3775"/>
    <cellStyle name="20% - Énfasis1 7 2 5 2" xfId="6533"/>
    <cellStyle name="20% - Énfasis1 7 2 6" xfId="6534"/>
    <cellStyle name="20% - Énfasis1 7 2 7" xfId="9501"/>
    <cellStyle name="20% - Énfasis1 7 3" xfId="3776"/>
    <cellStyle name="20% - Énfasis1 7 3 2" xfId="3777"/>
    <cellStyle name="20% - Énfasis1 7 3 2 2" xfId="6535"/>
    <cellStyle name="20% - Énfasis1 7 3 3" xfId="6536"/>
    <cellStyle name="20% - Énfasis1 7 4" xfId="3778"/>
    <cellStyle name="20% - Énfasis1 7 4 2" xfId="3779"/>
    <cellStyle name="20% - Énfasis1 7 4 2 2" xfId="6537"/>
    <cellStyle name="20% - Énfasis1 7 4 3" xfId="6538"/>
    <cellStyle name="20% - Énfasis1 7 5" xfId="3780"/>
    <cellStyle name="20% - Énfasis1 7 5 2" xfId="3781"/>
    <cellStyle name="20% - Énfasis1 7 5 2 2" xfId="6539"/>
    <cellStyle name="20% - Énfasis1 7 5 3" xfId="6540"/>
    <cellStyle name="20% - Énfasis1 7 6" xfId="3782"/>
    <cellStyle name="20% - Énfasis1 7 6 2" xfId="6541"/>
    <cellStyle name="20% - Énfasis1 7 7" xfId="6542"/>
    <cellStyle name="20% - Énfasis1 7 8" xfId="9502"/>
    <cellStyle name="20% - Énfasis1 8" xfId="211"/>
    <cellStyle name="20% - Énfasis1 8 2" xfId="3783"/>
    <cellStyle name="20% - Énfasis1 9" xfId="272"/>
    <cellStyle name="20% - Énfasis1 9 2" xfId="3784"/>
    <cellStyle name="20% - Énfasis1 9 2 2" xfId="3785"/>
    <cellStyle name="20% - Énfasis1 9 2 2 2" xfId="3786"/>
    <cellStyle name="20% - Énfasis1 9 2 2 2 2" xfId="6543"/>
    <cellStyle name="20% - Énfasis1 9 2 2 3" xfId="6544"/>
    <cellStyle name="20% - Énfasis1 9 2 3" xfId="3787"/>
    <cellStyle name="20% - Énfasis1 9 2 3 2" xfId="3788"/>
    <cellStyle name="20% - Énfasis1 9 2 3 2 2" xfId="6545"/>
    <cellStyle name="20% - Énfasis1 9 2 3 3" xfId="6546"/>
    <cellStyle name="20% - Énfasis1 9 2 4" xfId="3789"/>
    <cellStyle name="20% - Énfasis1 9 2 4 2" xfId="3790"/>
    <cellStyle name="20% - Énfasis1 9 2 4 2 2" xfId="6547"/>
    <cellStyle name="20% - Énfasis1 9 2 4 3" xfId="6548"/>
    <cellStyle name="20% - Énfasis1 9 2 5" xfId="3791"/>
    <cellStyle name="20% - Énfasis1 9 2 5 2" xfId="6549"/>
    <cellStyle name="20% - Énfasis1 9 2 6" xfId="6550"/>
    <cellStyle name="20% - Énfasis1 9 2 7" xfId="9503"/>
    <cellStyle name="20% - Énfasis1 9 3" xfId="3792"/>
    <cellStyle name="20% - Énfasis1 9 3 2" xfId="3793"/>
    <cellStyle name="20% - Énfasis1 9 3 2 2" xfId="6551"/>
    <cellStyle name="20% - Énfasis1 9 3 3" xfId="6552"/>
    <cellStyle name="20% - Énfasis1 9 4" xfId="3794"/>
    <cellStyle name="20% - Énfasis1 9 4 2" xfId="3795"/>
    <cellStyle name="20% - Énfasis1 9 4 2 2" xfId="6553"/>
    <cellStyle name="20% - Énfasis1 9 4 3" xfId="6554"/>
    <cellStyle name="20% - Énfasis1 9 5" xfId="3796"/>
    <cellStyle name="20% - Énfasis1 9 5 2" xfId="3797"/>
    <cellStyle name="20% - Énfasis1 9 5 2 2" xfId="6555"/>
    <cellStyle name="20% - Énfasis1 9 5 3" xfId="6556"/>
    <cellStyle name="20% - Énfasis1 9 6" xfId="3798"/>
    <cellStyle name="20% - Énfasis1 9 6 2" xfId="6557"/>
    <cellStyle name="20% - Énfasis1 9 7" xfId="6558"/>
    <cellStyle name="20% - Énfasis1 9 8" xfId="9504"/>
    <cellStyle name="20% - Énfasis2" xfId="26" builtinId="34" customBuiltin="1"/>
    <cellStyle name="20% - Énfasis2 10" xfId="3799"/>
    <cellStyle name="20% - Énfasis2 10 2" xfId="3800"/>
    <cellStyle name="20% - Énfasis2 10 2 2" xfId="3801"/>
    <cellStyle name="20% - Énfasis2 10 2 2 2" xfId="6559"/>
    <cellStyle name="20% - Énfasis2 10 2 3" xfId="6560"/>
    <cellStyle name="20% - Énfasis2 10 3" xfId="3802"/>
    <cellStyle name="20% - Énfasis2 10 3 2" xfId="3803"/>
    <cellStyle name="20% - Énfasis2 10 3 2 2" xfId="6561"/>
    <cellStyle name="20% - Énfasis2 10 3 3" xfId="6562"/>
    <cellStyle name="20% - Énfasis2 10 4" xfId="3804"/>
    <cellStyle name="20% - Énfasis2 10 4 2" xfId="3805"/>
    <cellStyle name="20% - Énfasis2 10 4 2 2" xfId="6563"/>
    <cellStyle name="20% - Énfasis2 10 4 3" xfId="6564"/>
    <cellStyle name="20% - Énfasis2 10 5" xfId="3806"/>
    <cellStyle name="20% - Énfasis2 10 5 2" xfId="6565"/>
    <cellStyle name="20% - Énfasis2 10 6" xfId="6566"/>
    <cellStyle name="20% - Énfasis2 10 7" xfId="9505"/>
    <cellStyle name="20% - Énfasis2 11" xfId="3807"/>
    <cellStyle name="20% - Énfasis2 11 2" xfId="3808"/>
    <cellStyle name="20% - Énfasis2 11 2 2" xfId="3809"/>
    <cellStyle name="20% - Énfasis2 11 2 2 2" xfId="6567"/>
    <cellStyle name="20% - Énfasis2 11 2 3" xfId="6568"/>
    <cellStyle name="20% - Énfasis2 11 3" xfId="3810"/>
    <cellStyle name="20% - Énfasis2 11 3 2" xfId="6569"/>
    <cellStyle name="20% - Énfasis2 11 4" xfId="6570"/>
    <cellStyle name="20% - Énfasis2 11 5" xfId="9506"/>
    <cellStyle name="20% - Énfasis2 12" xfId="3811"/>
    <cellStyle name="20% - Énfasis2 12 2" xfId="3812"/>
    <cellStyle name="20% - Énfasis2 12 2 2" xfId="6571"/>
    <cellStyle name="20% - Énfasis2 12 3" xfId="6572"/>
    <cellStyle name="20% - Énfasis2 13" xfId="3813"/>
    <cellStyle name="20% - Énfasis2 13 2" xfId="3814"/>
    <cellStyle name="20% - Énfasis2 13 2 2" xfId="6573"/>
    <cellStyle name="20% - Énfasis2 13 3" xfId="6574"/>
    <cellStyle name="20% - Énfasis2 14" xfId="3815"/>
    <cellStyle name="20% - Énfasis2 14 2" xfId="3816"/>
    <cellStyle name="20% - Énfasis2 14 2 2" xfId="6575"/>
    <cellStyle name="20% - Énfasis2 14 3" xfId="6576"/>
    <cellStyle name="20% - Énfasis2 15" xfId="3817"/>
    <cellStyle name="20% - Énfasis2 15 2" xfId="6577"/>
    <cellStyle name="20% - Énfasis2 16" xfId="6578"/>
    <cellStyle name="20% - Énfasis2 17" xfId="9507"/>
    <cellStyle name="20% - Énfasis2 18" xfId="9893"/>
    <cellStyle name="20% - Énfasis2 2" xfId="52"/>
    <cellStyle name="20% - Énfasis2 2 10" xfId="6579"/>
    <cellStyle name="20% - Énfasis2 2 2" xfId="82"/>
    <cellStyle name="20% - Énfasis2 2 2 2" xfId="345"/>
    <cellStyle name="20% - Énfasis2 2 2 2 2" xfId="346"/>
    <cellStyle name="20% - Énfasis2 2 2 2 2 2" xfId="347"/>
    <cellStyle name="20% - Énfasis2 2 2 2 2 2 2" xfId="6580"/>
    <cellStyle name="20% - Énfasis2 2 2 2 2 3" xfId="6581"/>
    <cellStyle name="20% - Énfasis2 2 2 2 3" xfId="348"/>
    <cellStyle name="20% - Énfasis2 2 2 2 3 2" xfId="3818"/>
    <cellStyle name="20% - Énfasis2 2 2 2 3 2 2" xfId="6582"/>
    <cellStyle name="20% - Énfasis2 2 2 2 3 3" xfId="6583"/>
    <cellStyle name="20% - Énfasis2 2 2 2 4" xfId="3819"/>
    <cellStyle name="20% - Énfasis2 2 2 2 4 2" xfId="3820"/>
    <cellStyle name="20% - Énfasis2 2 2 2 4 2 2" xfId="6584"/>
    <cellStyle name="20% - Énfasis2 2 2 2 4 3" xfId="6585"/>
    <cellStyle name="20% - Énfasis2 2 2 2 5" xfId="3821"/>
    <cellStyle name="20% - Énfasis2 2 2 2 5 2" xfId="6586"/>
    <cellStyle name="20% - Énfasis2 2 2 2 6" xfId="6587"/>
    <cellStyle name="20% - Énfasis2 2 2 2 7" xfId="9508"/>
    <cellStyle name="20% - Énfasis2 2 2 3" xfId="349"/>
    <cellStyle name="20% - Énfasis2 2 2 3 2" xfId="350"/>
    <cellStyle name="20% - Énfasis2 2 2 3 2 2" xfId="3822"/>
    <cellStyle name="20% - Énfasis2 2 2 3 2 2 2" xfId="6588"/>
    <cellStyle name="20% - Énfasis2 2 2 3 2 3" xfId="6589"/>
    <cellStyle name="20% - Énfasis2 2 2 3 3" xfId="3823"/>
    <cellStyle name="20% - Énfasis2 2 2 3 3 2" xfId="6590"/>
    <cellStyle name="20% - Énfasis2 2 2 3 4" xfId="6591"/>
    <cellStyle name="20% - Énfasis2 2 2 3 5" xfId="9509"/>
    <cellStyle name="20% - Énfasis2 2 2 4" xfId="351"/>
    <cellStyle name="20% - Énfasis2 2 2 4 2" xfId="352"/>
    <cellStyle name="20% - Énfasis2 2 2 5" xfId="353"/>
    <cellStyle name="20% - Énfasis2 2 2 5 2" xfId="3824"/>
    <cellStyle name="20% - Énfasis2 2 2 5 2 2" xfId="6592"/>
    <cellStyle name="20% - Énfasis2 2 2 5 3" xfId="6593"/>
    <cellStyle name="20% - Énfasis2 2 2 6" xfId="3825"/>
    <cellStyle name="20% - Énfasis2 2 2 6 2" xfId="6594"/>
    <cellStyle name="20% - Énfasis2 2 2 7" xfId="6595"/>
    <cellStyle name="20% - Énfasis2 2 3" xfId="139"/>
    <cellStyle name="20% - Énfasis2 2 3 2" xfId="354"/>
    <cellStyle name="20% - Énfasis2 2 3 2 2" xfId="355"/>
    <cellStyle name="20% - Énfasis2 2 3 2 2 2" xfId="3826"/>
    <cellStyle name="20% - Énfasis2 2 3 2 2 2 2" xfId="6596"/>
    <cellStyle name="20% - Énfasis2 2 3 2 2 3" xfId="6597"/>
    <cellStyle name="20% - Énfasis2 2 3 2 3" xfId="3827"/>
    <cellStyle name="20% - Énfasis2 2 3 2 3 2" xfId="3828"/>
    <cellStyle name="20% - Énfasis2 2 3 2 3 2 2" xfId="6598"/>
    <cellStyle name="20% - Énfasis2 2 3 2 3 3" xfId="6599"/>
    <cellStyle name="20% - Énfasis2 2 3 2 4" xfId="3829"/>
    <cellStyle name="20% - Énfasis2 2 3 2 4 2" xfId="3830"/>
    <cellStyle name="20% - Énfasis2 2 3 2 4 2 2" xfId="6600"/>
    <cellStyle name="20% - Énfasis2 2 3 2 4 3" xfId="6601"/>
    <cellStyle name="20% - Énfasis2 2 3 2 5" xfId="3831"/>
    <cellStyle name="20% - Énfasis2 2 3 2 5 2" xfId="6602"/>
    <cellStyle name="20% - Énfasis2 2 3 2 6" xfId="6603"/>
    <cellStyle name="20% - Énfasis2 2 3 2 7" xfId="9510"/>
    <cellStyle name="20% - Énfasis2 2 3 3" xfId="356"/>
    <cellStyle name="20% - Énfasis2 2 3 3 2" xfId="3832"/>
    <cellStyle name="20% - Énfasis2 2 3 3 2 2" xfId="6604"/>
    <cellStyle name="20% - Énfasis2 2 3 3 3" xfId="6605"/>
    <cellStyle name="20% - Énfasis2 2 3 4" xfId="3833"/>
    <cellStyle name="20% - Énfasis2 2 3 4 2" xfId="3834"/>
    <cellStyle name="20% - Énfasis2 2 3 4 2 2" xfId="6606"/>
    <cellStyle name="20% - Énfasis2 2 3 4 3" xfId="6607"/>
    <cellStyle name="20% - Énfasis2 2 3 5" xfId="3835"/>
    <cellStyle name="20% - Énfasis2 2 3 5 2" xfId="3836"/>
    <cellStyle name="20% - Énfasis2 2 3 5 2 2" xfId="6608"/>
    <cellStyle name="20% - Énfasis2 2 3 5 3" xfId="6609"/>
    <cellStyle name="20% - Énfasis2 2 3 6" xfId="3837"/>
    <cellStyle name="20% - Énfasis2 2 3 6 2" xfId="6610"/>
    <cellStyle name="20% - Énfasis2 2 3 7" xfId="6611"/>
    <cellStyle name="20% - Énfasis2 2 3 8" xfId="9511"/>
    <cellStyle name="20% - Énfasis2 2 4" xfId="201"/>
    <cellStyle name="20% - Énfasis2 2 4 2" xfId="357"/>
    <cellStyle name="20% - Énfasis2 2 4 2 2" xfId="3838"/>
    <cellStyle name="20% - Énfasis2 2 4 2 2 2" xfId="3839"/>
    <cellStyle name="20% - Énfasis2 2 4 2 2 2 2" xfId="6612"/>
    <cellStyle name="20% - Énfasis2 2 4 2 2 3" xfId="6613"/>
    <cellStyle name="20% - Énfasis2 2 4 2 3" xfId="3840"/>
    <cellStyle name="20% - Énfasis2 2 4 2 3 2" xfId="3841"/>
    <cellStyle name="20% - Énfasis2 2 4 2 3 2 2" xfId="6614"/>
    <cellStyle name="20% - Énfasis2 2 4 2 3 3" xfId="6615"/>
    <cellStyle name="20% - Énfasis2 2 4 2 4" xfId="3842"/>
    <cellStyle name="20% - Énfasis2 2 4 2 4 2" xfId="3843"/>
    <cellStyle name="20% - Énfasis2 2 4 2 4 2 2" xfId="6616"/>
    <cellStyle name="20% - Énfasis2 2 4 2 4 3" xfId="6617"/>
    <cellStyle name="20% - Énfasis2 2 4 2 5" xfId="3844"/>
    <cellStyle name="20% - Énfasis2 2 4 2 5 2" xfId="6618"/>
    <cellStyle name="20% - Énfasis2 2 4 2 6" xfId="6619"/>
    <cellStyle name="20% - Énfasis2 2 4 2 7" xfId="9512"/>
    <cellStyle name="20% - Énfasis2 2 4 3" xfId="3845"/>
    <cellStyle name="20% - Énfasis2 2 4 3 2" xfId="3846"/>
    <cellStyle name="20% - Énfasis2 2 4 3 2 2" xfId="6620"/>
    <cellStyle name="20% - Énfasis2 2 4 3 3" xfId="6621"/>
    <cellStyle name="20% - Énfasis2 2 4 4" xfId="3847"/>
    <cellStyle name="20% - Énfasis2 2 4 4 2" xfId="3848"/>
    <cellStyle name="20% - Énfasis2 2 4 4 2 2" xfId="6622"/>
    <cellStyle name="20% - Énfasis2 2 4 4 3" xfId="6623"/>
    <cellStyle name="20% - Énfasis2 2 4 5" xfId="3849"/>
    <cellStyle name="20% - Énfasis2 2 4 5 2" xfId="3850"/>
    <cellStyle name="20% - Énfasis2 2 4 5 2 2" xfId="6624"/>
    <cellStyle name="20% - Énfasis2 2 4 5 3" xfId="6625"/>
    <cellStyle name="20% - Énfasis2 2 4 6" xfId="3851"/>
    <cellStyle name="20% - Énfasis2 2 4 6 2" xfId="6626"/>
    <cellStyle name="20% - Énfasis2 2 4 7" xfId="6627"/>
    <cellStyle name="20% - Énfasis2 2 4 8" xfId="9513"/>
    <cellStyle name="20% - Énfasis2 2 5" xfId="358"/>
    <cellStyle name="20% - Énfasis2 2 5 2" xfId="359"/>
    <cellStyle name="20% - Énfasis2 2 5 2 2" xfId="3852"/>
    <cellStyle name="20% - Énfasis2 2 5 2 2 2" xfId="6628"/>
    <cellStyle name="20% - Énfasis2 2 5 2 3" xfId="6629"/>
    <cellStyle name="20% - Énfasis2 2 5 3" xfId="3853"/>
    <cellStyle name="20% - Énfasis2 2 5 3 2" xfId="3854"/>
    <cellStyle name="20% - Énfasis2 2 5 3 2 2" xfId="6630"/>
    <cellStyle name="20% - Énfasis2 2 5 3 3" xfId="6631"/>
    <cellStyle name="20% - Énfasis2 2 5 4" xfId="3855"/>
    <cellStyle name="20% - Énfasis2 2 5 4 2" xfId="3856"/>
    <cellStyle name="20% - Énfasis2 2 5 4 2 2" xfId="6632"/>
    <cellStyle name="20% - Énfasis2 2 5 4 3" xfId="6633"/>
    <cellStyle name="20% - Énfasis2 2 5 5" xfId="3857"/>
    <cellStyle name="20% - Énfasis2 2 5 5 2" xfId="6634"/>
    <cellStyle name="20% - Énfasis2 2 5 6" xfId="6635"/>
    <cellStyle name="20% - Énfasis2 2 5 7" xfId="9514"/>
    <cellStyle name="20% - Énfasis2 2 6" xfId="360"/>
    <cellStyle name="20% - Énfasis2 2 6 2" xfId="3858"/>
    <cellStyle name="20% - Énfasis2 2 6 2 2" xfId="3859"/>
    <cellStyle name="20% - Énfasis2 2 6 2 2 2" xfId="6636"/>
    <cellStyle name="20% - Énfasis2 2 6 2 3" xfId="6637"/>
    <cellStyle name="20% - Énfasis2 2 6 3" xfId="3860"/>
    <cellStyle name="20% - Énfasis2 2 6 3 2" xfId="6638"/>
    <cellStyle name="20% - Énfasis2 2 6 4" xfId="6639"/>
    <cellStyle name="20% - Énfasis2 2 6 5" xfId="9515"/>
    <cellStyle name="20% - Énfasis2 2 7" xfId="3861"/>
    <cellStyle name="20% - Énfasis2 2 8" xfId="3862"/>
    <cellStyle name="20% - Énfasis2 2 8 2" xfId="3863"/>
    <cellStyle name="20% - Énfasis2 2 8 2 2" xfId="6640"/>
    <cellStyle name="20% - Énfasis2 2 8 3" xfId="6641"/>
    <cellStyle name="20% - Énfasis2 2 9" xfId="3864"/>
    <cellStyle name="20% - Énfasis2 2 9 2" xfId="6642"/>
    <cellStyle name="20% - Énfasis2 3" xfId="96"/>
    <cellStyle name="20% - Énfasis2 3 2" xfId="153"/>
    <cellStyle name="20% - Énfasis2 3 2 2" xfId="361"/>
    <cellStyle name="20% - Énfasis2 3 2 2 2" xfId="362"/>
    <cellStyle name="20% - Énfasis2 3 2 2 2 2" xfId="3865"/>
    <cellStyle name="20% - Énfasis2 3 2 2 2 2 2" xfId="6643"/>
    <cellStyle name="20% - Énfasis2 3 2 2 2 3" xfId="6644"/>
    <cellStyle name="20% - Énfasis2 3 2 2 3" xfId="3866"/>
    <cellStyle name="20% - Énfasis2 3 2 2 3 2" xfId="3867"/>
    <cellStyle name="20% - Énfasis2 3 2 2 3 2 2" xfId="6645"/>
    <cellStyle name="20% - Énfasis2 3 2 2 3 3" xfId="6646"/>
    <cellStyle name="20% - Énfasis2 3 2 2 4" xfId="3868"/>
    <cellStyle name="20% - Énfasis2 3 2 2 4 2" xfId="3869"/>
    <cellStyle name="20% - Énfasis2 3 2 2 4 2 2" xfId="6647"/>
    <cellStyle name="20% - Énfasis2 3 2 2 4 3" xfId="6648"/>
    <cellStyle name="20% - Énfasis2 3 2 2 5" xfId="3870"/>
    <cellStyle name="20% - Énfasis2 3 2 2 5 2" xfId="6649"/>
    <cellStyle name="20% - Énfasis2 3 2 2 6" xfId="6650"/>
    <cellStyle name="20% - Énfasis2 3 2 2 7" xfId="9516"/>
    <cellStyle name="20% - Énfasis2 3 2 3" xfId="363"/>
    <cellStyle name="20% - Énfasis2 3 2 3 2" xfId="3871"/>
    <cellStyle name="20% - Énfasis2 3 2 3 2 2" xfId="6651"/>
    <cellStyle name="20% - Énfasis2 3 2 3 3" xfId="6652"/>
    <cellStyle name="20% - Énfasis2 3 2 4" xfId="3872"/>
    <cellStyle name="20% - Énfasis2 3 2 4 2" xfId="3873"/>
    <cellStyle name="20% - Énfasis2 3 2 4 2 2" xfId="6653"/>
    <cellStyle name="20% - Énfasis2 3 2 4 3" xfId="6654"/>
    <cellStyle name="20% - Énfasis2 3 2 5" xfId="3874"/>
    <cellStyle name="20% - Énfasis2 3 2 5 2" xfId="3875"/>
    <cellStyle name="20% - Énfasis2 3 2 5 2 2" xfId="6655"/>
    <cellStyle name="20% - Énfasis2 3 2 5 3" xfId="6656"/>
    <cellStyle name="20% - Énfasis2 3 2 6" xfId="3876"/>
    <cellStyle name="20% - Énfasis2 3 2 6 2" xfId="6657"/>
    <cellStyle name="20% - Énfasis2 3 2 7" xfId="6658"/>
    <cellStyle name="20% - Énfasis2 3 2 8" xfId="9517"/>
    <cellStyle name="20% - Énfasis2 3 3" xfId="364"/>
    <cellStyle name="20% - Énfasis2 3 3 2" xfId="365"/>
    <cellStyle name="20% - Énfasis2 3 3 2 2" xfId="3877"/>
    <cellStyle name="20% - Énfasis2 3 3 2 2 2" xfId="6659"/>
    <cellStyle name="20% - Énfasis2 3 3 2 3" xfId="6660"/>
    <cellStyle name="20% - Énfasis2 3 3 3" xfId="3878"/>
    <cellStyle name="20% - Énfasis2 3 3 3 2" xfId="3879"/>
    <cellStyle name="20% - Énfasis2 3 3 3 2 2" xfId="6661"/>
    <cellStyle name="20% - Énfasis2 3 3 3 3" xfId="6662"/>
    <cellStyle name="20% - Énfasis2 3 3 4" xfId="3880"/>
    <cellStyle name="20% - Énfasis2 3 3 4 2" xfId="3881"/>
    <cellStyle name="20% - Énfasis2 3 3 4 2 2" xfId="6663"/>
    <cellStyle name="20% - Énfasis2 3 3 4 3" xfId="6664"/>
    <cellStyle name="20% - Énfasis2 3 3 5" xfId="3882"/>
    <cellStyle name="20% - Énfasis2 3 3 5 2" xfId="6665"/>
    <cellStyle name="20% - Énfasis2 3 3 6" xfId="6666"/>
    <cellStyle name="20% - Énfasis2 3 3 7" xfId="9518"/>
    <cellStyle name="20% - Énfasis2 3 4" xfId="366"/>
    <cellStyle name="20% - Énfasis2 3 4 2" xfId="367"/>
    <cellStyle name="20% - Énfasis2 3 4 2 2" xfId="3883"/>
    <cellStyle name="20% - Énfasis2 3 4 2 2 2" xfId="6667"/>
    <cellStyle name="20% - Énfasis2 3 4 2 3" xfId="6668"/>
    <cellStyle name="20% - Énfasis2 3 4 3" xfId="3884"/>
    <cellStyle name="20% - Énfasis2 3 4 3 2" xfId="6669"/>
    <cellStyle name="20% - Énfasis2 3 4 4" xfId="6670"/>
    <cellStyle name="20% - Énfasis2 3 4 5" xfId="9519"/>
    <cellStyle name="20% - Énfasis2 3 5" xfId="368"/>
    <cellStyle name="20% - Énfasis2 3 6" xfId="3885"/>
    <cellStyle name="20% - Énfasis2 3 6 2" xfId="3886"/>
    <cellStyle name="20% - Énfasis2 3 6 2 2" xfId="6671"/>
    <cellStyle name="20% - Énfasis2 3 6 3" xfId="6672"/>
    <cellStyle name="20% - Énfasis2 3 7" xfId="3887"/>
    <cellStyle name="20% - Énfasis2 3 7 2" xfId="6673"/>
    <cellStyle name="20% - Énfasis2 3 8" xfId="6674"/>
    <cellStyle name="20% - Énfasis2 4" xfId="111"/>
    <cellStyle name="20% - Énfasis2 4 2" xfId="168"/>
    <cellStyle name="20% - Énfasis2 4 2 2" xfId="3888"/>
    <cellStyle name="20% - Énfasis2 4 2 2 2" xfId="3889"/>
    <cellStyle name="20% - Énfasis2 4 2 2 2 2" xfId="3890"/>
    <cellStyle name="20% - Énfasis2 4 2 2 2 2 2" xfId="6675"/>
    <cellStyle name="20% - Énfasis2 4 2 2 2 3" xfId="6676"/>
    <cellStyle name="20% - Énfasis2 4 2 2 3" xfId="3891"/>
    <cellStyle name="20% - Énfasis2 4 2 2 3 2" xfId="3892"/>
    <cellStyle name="20% - Énfasis2 4 2 2 3 2 2" xfId="6677"/>
    <cellStyle name="20% - Énfasis2 4 2 2 3 3" xfId="6678"/>
    <cellStyle name="20% - Énfasis2 4 2 2 4" xfId="3893"/>
    <cellStyle name="20% - Énfasis2 4 2 2 4 2" xfId="3894"/>
    <cellStyle name="20% - Énfasis2 4 2 2 4 2 2" xfId="6679"/>
    <cellStyle name="20% - Énfasis2 4 2 2 4 3" xfId="6680"/>
    <cellStyle name="20% - Énfasis2 4 2 2 5" xfId="3895"/>
    <cellStyle name="20% - Énfasis2 4 2 2 5 2" xfId="6681"/>
    <cellStyle name="20% - Énfasis2 4 2 2 6" xfId="6682"/>
    <cellStyle name="20% - Énfasis2 4 2 2 7" xfId="9520"/>
    <cellStyle name="20% - Énfasis2 4 2 3" xfId="3896"/>
    <cellStyle name="20% - Énfasis2 4 2 3 2" xfId="3897"/>
    <cellStyle name="20% - Énfasis2 4 2 3 2 2" xfId="6683"/>
    <cellStyle name="20% - Énfasis2 4 2 3 3" xfId="6684"/>
    <cellStyle name="20% - Énfasis2 4 2 4" xfId="3898"/>
    <cellStyle name="20% - Énfasis2 4 2 4 2" xfId="3899"/>
    <cellStyle name="20% - Énfasis2 4 2 4 2 2" xfId="6685"/>
    <cellStyle name="20% - Énfasis2 4 2 4 3" xfId="6686"/>
    <cellStyle name="20% - Énfasis2 4 2 5" xfId="3900"/>
    <cellStyle name="20% - Énfasis2 4 2 5 2" xfId="3901"/>
    <cellStyle name="20% - Énfasis2 4 2 5 2 2" xfId="6687"/>
    <cellStyle name="20% - Énfasis2 4 2 5 3" xfId="6688"/>
    <cellStyle name="20% - Énfasis2 4 2 6" xfId="3902"/>
    <cellStyle name="20% - Énfasis2 4 2 6 2" xfId="6689"/>
    <cellStyle name="20% - Énfasis2 4 2 7" xfId="6690"/>
    <cellStyle name="20% - Énfasis2 4 2 8" xfId="9521"/>
    <cellStyle name="20% - Énfasis2 4 3" xfId="3903"/>
    <cellStyle name="20% - Énfasis2 4 3 2" xfId="3904"/>
    <cellStyle name="20% - Énfasis2 4 3 2 2" xfId="3905"/>
    <cellStyle name="20% - Énfasis2 4 3 2 2 2" xfId="6691"/>
    <cellStyle name="20% - Énfasis2 4 3 2 3" xfId="6692"/>
    <cellStyle name="20% - Énfasis2 4 3 3" xfId="3906"/>
    <cellStyle name="20% - Énfasis2 4 3 3 2" xfId="3907"/>
    <cellStyle name="20% - Énfasis2 4 3 3 2 2" xfId="6693"/>
    <cellStyle name="20% - Énfasis2 4 3 3 3" xfId="6694"/>
    <cellStyle name="20% - Énfasis2 4 3 4" xfId="3908"/>
    <cellStyle name="20% - Énfasis2 4 3 4 2" xfId="3909"/>
    <cellStyle name="20% - Énfasis2 4 3 4 2 2" xfId="6695"/>
    <cellStyle name="20% - Énfasis2 4 3 4 3" xfId="6696"/>
    <cellStyle name="20% - Énfasis2 4 3 5" xfId="3910"/>
    <cellStyle name="20% - Énfasis2 4 3 5 2" xfId="6697"/>
    <cellStyle name="20% - Énfasis2 4 3 6" xfId="6698"/>
    <cellStyle name="20% - Énfasis2 4 3 7" xfId="9522"/>
    <cellStyle name="20% - Énfasis2 4 4" xfId="3911"/>
    <cellStyle name="20% - Énfasis2 4 4 2" xfId="3912"/>
    <cellStyle name="20% - Énfasis2 4 4 2 2" xfId="6699"/>
    <cellStyle name="20% - Énfasis2 4 4 3" xfId="6700"/>
    <cellStyle name="20% - Énfasis2 4 5" xfId="3913"/>
    <cellStyle name="20% - Énfasis2 4 5 2" xfId="3914"/>
    <cellStyle name="20% - Énfasis2 4 5 2 2" xfId="6701"/>
    <cellStyle name="20% - Énfasis2 4 5 3" xfId="6702"/>
    <cellStyle name="20% - Énfasis2 4 6" xfId="3915"/>
    <cellStyle name="20% - Énfasis2 4 6 2" xfId="3916"/>
    <cellStyle name="20% - Énfasis2 4 6 2 2" xfId="6703"/>
    <cellStyle name="20% - Énfasis2 4 6 3" xfId="6704"/>
    <cellStyle name="20% - Énfasis2 4 7" xfId="3917"/>
    <cellStyle name="20% - Énfasis2 4 7 2" xfId="6705"/>
    <cellStyle name="20% - Énfasis2 4 8" xfId="6706"/>
    <cellStyle name="20% - Énfasis2 4 9" xfId="9523"/>
    <cellStyle name="20% - Énfasis2 5" xfId="65"/>
    <cellStyle name="20% - Énfasis2 5 2" xfId="3918"/>
    <cellStyle name="20% - Énfasis2 5 2 2" xfId="3919"/>
    <cellStyle name="20% - Énfasis2 5 2 2 2" xfId="3920"/>
    <cellStyle name="20% - Énfasis2 5 2 2 2 2" xfId="6707"/>
    <cellStyle name="20% - Énfasis2 5 2 2 3" xfId="6708"/>
    <cellStyle name="20% - Énfasis2 5 2 3" xfId="3921"/>
    <cellStyle name="20% - Énfasis2 5 2 3 2" xfId="3922"/>
    <cellStyle name="20% - Énfasis2 5 2 3 2 2" xfId="6709"/>
    <cellStyle name="20% - Énfasis2 5 2 3 3" xfId="6710"/>
    <cellStyle name="20% - Énfasis2 5 2 4" xfId="3923"/>
    <cellStyle name="20% - Énfasis2 5 2 4 2" xfId="3924"/>
    <cellStyle name="20% - Énfasis2 5 2 4 2 2" xfId="6711"/>
    <cellStyle name="20% - Énfasis2 5 2 4 3" xfId="6712"/>
    <cellStyle name="20% - Énfasis2 5 2 5" xfId="3925"/>
    <cellStyle name="20% - Énfasis2 5 2 5 2" xfId="6713"/>
    <cellStyle name="20% - Énfasis2 5 2 6" xfId="6714"/>
    <cellStyle name="20% - Énfasis2 5 2 7" xfId="9524"/>
    <cellStyle name="20% - Énfasis2 5 3" xfId="3926"/>
    <cellStyle name="20% - Énfasis2 5 3 2" xfId="3927"/>
    <cellStyle name="20% - Énfasis2 5 3 2 2" xfId="6715"/>
    <cellStyle name="20% - Énfasis2 5 3 3" xfId="6716"/>
    <cellStyle name="20% - Énfasis2 5 4" xfId="3928"/>
    <cellStyle name="20% - Énfasis2 5 4 2" xfId="3929"/>
    <cellStyle name="20% - Énfasis2 5 4 2 2" xfId="6717"/>
    <cellStyle name="20% - Énfasis2 5 4 3" xfId="6718"/>
    <cellStyle name="20% - Énfasis2 5 5" xfId="3930"/>
    <cellStyle name="20% - Énfasis2 5 5 2" xfId="3931"/>
    <cellStyle name="20% - Énfasis2 5 5 2 2" xfId="6719"/>
    <cellStyle name="20% - Énfasis2 5 5 3" xfId="6720"/>
    <cellStyle name="20% - Énfasis2 5 6" xfId="3932"/>
    <cellStyle name="20% - Énfasis2 5 6 2" xfId="6721"/>
    <cellStyle name="20% - Énfasis2 5 7" xfId="6722"/>
    <cellStyle name="20% - Énfasis2 5 8" xfId="9525"/>
    <cellStyle name="20% - Énfasis2 6" xfId="123"/>
    <cellStyle name="20% - Énfasis2 6 2" xfId="3933"/>
    <cellStyle name="20% - Énfasis2 6 2 2" xfId="3934"/>
    <cellStyle name="20% - Énfasis2 6 2 2 2" xfId="3935"/>
    <cellStyle name="20% - Énfasis2 6 2 2 2 2" xfId="6723"/>
    <cellStyle name="20% - Énfasis2 6 2 2 3" xfId="6724"/>
    <cellStyle name="20% - Énfasis2 6 2 3" xfId="3936"/>
    <cellStyle name="20% - Énfasis2 6 2 3 2" xfId="3937"/>
    <cellStyle name="20% - Énfasis2 6 2 3 2 2" xfId="6725"/>
    <cellStyle name="20% - Énfasis2 6 2 3 3" xfId="6726"/>
    <cellStyle name="20% - Énfasis2 6 2 4" xfId="3938"/>
    <cellStyle name="20% - Énfasis2 6 2 4 2" xfId="3939"/>
    <cellStyle name="20% - Énfasis2 6 2 4 2 2" xfId="6727"/>
    <cellStyle name="20% - Énfasis2 6 2 4 3" xfId="6728"/>
    <cellStyle name="20% - Énfasis2 6 2 5" xfId="3940"/>
    <cellStyle name="20% - Énfasis2 6 2 5 2" xfId="6729"/>
    <cellStyle name="20% - Énfasis2 6 2 6" xfId="6730"/>
    <cellStyle name="20% - Énfasis2 6 2 7" xfId="9526"/>
    <cellStyle name="20% - Énfasis2 6 3" xfId="3941"/>
    <cellStyle name="20% - Énfasis2 6 3 2" xfId="3942"/>
    <cellStyle name="20% - Énfasis2 6 3 2 2" xfId="6731"/>
    <cellStyle name="20% - Énfasis2 6 3 3" xfId="6732"/>
    <cellStyle name="20% - Énfasis2 6 4" xfId="3943"/>
    <cellStyle name="20% - Énfasis2 6 4 2" xfId="3944"/>
    <cellStyle name="20% - Énfasis2 6 4 2 2" xfId="6733"/>
    <cellStyle name="20% - Énfasis2 6 4 3" xfId="6734"/>
    <cellStyle name="20% - Énfasis2 6 5" xfId="3945"/>
    <cellStyle name="20% - Énfasis2 6 5 2" xfId="3946"/>
    <cellStyle name="20% - Énfasis2 6 5 2 2" xfId="6735"/>
    <cellStyle name="20% - Énfasis2 6 5 3" xfId="6736"/>
    <cellStyle name="20% - Énfasis2 6 6" xfId="3947"/>
    <cellStyle name="20% - Énfasis2 6 6 2" xfId="6737"/>
    <cellStyle name="20% - Énfasis2 6 7" xfId="6738"/>
    <cellStyle name="20% - Énfasis2 6 8" xfId="9527"/>
    <cellStyle name="20% - Énfasis2 7" xfId="184"/>
    <cellStyle name="20% - Énfasis2 7 2" xfId="3948"/>
    <cellStyle name="20% - Énfasis2 7 2 2" xfId="3949"/>
    <cellStyle name="20% - Énfasis2 7 2 2 2" xfId="3950"/>
    <cellStyle name="20% - Énfasis2 7 2 2 2 2" xfId="6739"/>
    <cellStyle name="20% - Énfasis2 7 2 2 3" xfId="6740"/>
    <cellStyle name="20% - Énfasis2 7 2 3" xfId="3951"/>
    <cellStyle name="20% - Énfasis2 7 2 3 2" xfId="3952"/>
    <cellStyle name="20% - Énfasis2 7 2 3 2 2" xfId="6741"/>
    <cellStyle name="20% - Énfasis2 7 2 3 3" xfId="6742"/>
    <cellStyle name="20% - Énfasis2 7 2 4" xfId="3953"/>
    <cellStyle name="20% - Énfasis2 7 2 4 2" xfId="3954"/>
    <cellStyle name="20% - Énfasis2 7 2 4 2 2" xfId="6743"/>
    <cellStyle name="20% - Énfasis2 7 2 4 3" xfId="6744"/>
    <cellStyle name="20% - Énfasis2 7 2 5" xfId="3955"/>
    <cellStyle name="20% - Énfasis2 7 2 5 2" xfId="6745"/>
    <cellStyle name="20% - Énfasis2 7 2 6" xfId="6746"/>
    <cellStyle name="20% - Énfasis2 7 2 7" xfId="9528"/>
    <cellStyle name="20% - Énfasis2 7 3" xfId="3956"/>
    <cellStyle name="20% - Énfasis2 7 3 2" xfId="3957"/>
    <cellStyle name="20% - Énfasis2 7 3 2 2" xfId="6747"/>
    <cellStyle name="20% - Énfasis2 7 3 3" xfId="6748"/>
    <cellStyle name="20% - Énfasis2 7 4" xfId="3958"/>
    <cellStyle name="20% - Énfasis2 7 4 2" xfId="3959"/>
    <cellStyle name="20% - Énfasis2 7 4 2 2" xfId="6749"/>
    <cellStyle name="20% - Énfasis2 7 4 3" xfId="6750"/>
    <cellStyle name="20% - Énfasis2 7 5" xfId="3960"/>
    <cellStyle name="20% - Énfasis2 7 5 2" xfId="3961"/>
    <cellStyle name="20% - Énfasis2 7 5 2 2" xfId="6751"/>
    <cellStyle name="20% - Énfasis2 7 5 3" xfId="6752"/>
    <cellStyle name="20% - Énfasis2 7 6" xfId="3962"/>
    <cellStyle name="20% - Énfasis2 7 6 2" xfId="6753"/>
    <cellStyle name="20% - Énfasis2 7 7" xfId="6754"/>
    <cellStyle name="20% - Énfasis2 7 8" xfId="9529"/>
    <cellStyle name="20% - Énfasis2 8" xfId="212"/>
    <cellStyle name="20% - Énfasis2 8 2" xfId="3963"/>
    <cellStyle name="20% - Énfasis2 9" xfId="274"/>
    <cellStyle name="20% - Énfasis2 9 2" xfId="3964"/>
    <cellStyle name="20% - Énfasis2 9 2 2" xfId="3965"/>
    <cellStyle name="20% - Énfasis2 9 2 2 2" xfId="3966"/>
    <cellStyle name="20% - Énfasis2 9 2 2 2 2" xfId="6755"/>
    <cellStyle name="20% - Énfasis2 9 2 2 3" xfId="6756"/>
    <cellStyle name="20% - Énfasis2 9 2 3" xfId="3967"/>
    <cellStyle name="20% - Énfasis2 9 2 3 2" xfId="3968"/>
    <cellStyle name="20% - Énfasis2 9 2 3 2 2" xfId="6757"/>
    <cellStyle name="20% - Énfasis2 9 2 3 3" xfId="6758"/>
    <cellStyle name="20% - Énfasis2 9 2 4" xfId="3969"/>
    <cellStyle name="20% - Énfasis2 9 2 4 2" xfId="3970"/>
    <cellStyle name="20% - Énfasis2 9 2 4 2 2" xfId="6759"/>
    <cellStyle name="20% - Énfasis2 9 2 4 3" xfId="6760"/>
    <cellStyle name="20% - Énfasis2 9 2 5" xfId="3971"/>
    <cellStyle name="20% - Énfasis2 9 2 5 2" xfId="6761"/>
    <cellStyle name="20% - Énfasis2 9 2 6" xfId="6762"/>
    <cellStyle name="20% - Énfasis2 9 2 7" xfId="9530"/>
    <cellStyle name="20% - Énfasis2 9 3" xfId="3972"/>
    <cellStyle name="20% - Énfasis2 9 3 2" xfId="3973"/>
    <cellStyle name="20% - Énfasis2 9 3 2 2" xfId="6763"/>
    <cellStyle name="20% - Énfasis2 9 3 3" xfId="6764"/>
    <cellStyle name="20% - Énfasis2 9 4" xfId="3974"/>
    <cellStyle name="20% - Énfasis2 9 4 2" xfId="3975"/>
    <cellStyle name="20% - Énfasis2 9 4 2 2" xfId="6765"/>
    <cellStyle name="20% - Énfasis2 9 4 3" xfId="6766"/>
    <cellStyle name="20% - Énfasis2 9 5" xfId="3976"/>
    <cellStyle name="20% - Énfasis2 9 5 2" xfId="3977"/>
    <cellStyle name="20% - Énfasis2 9 5 2 2" xfId="6767"/>
    <cellStyle name="20% - Énfasis2 9 5 3" xfId="6768"/>
    <cellStyle name="20% - Énfasis2 9 6" xfId="3978"/>
    <cellStyle name="20% - Énfasis2 9 6 2" xfId="6769"/>
    <cellStyle name="20% - Énfasis2 9 7" xfId="6770"/>
    <cellStyle name="20% - Énfasis2 9 8" xfId="9531"/>
    <cellStyle name="20% - Énfasis3" xfId="30" builtinId="38" customBuiltin="1"/>
    <cellStyle name="20% - Énfasis3 10" xfId="3979"/>
    <cellStyle name="20% - Énfasis3 10 2" xfId="3980"/>
    <cellStyle name="20% - Énfasis3 10 2 2" xfId="3981"/>
    <cellStyle name="20% - Énfasis3 10 2 2 2" xfId="6771"/>
    <cellStyle name="20% - Énfasis3 10 2 3" xfId="6772"/>
    <cellStyle name="20% - Énfasis3 10 3" xfId="3982"/>
    <cellStyle name="20% - Énfasis3 10 3 2" xfId="3983"/>
    <cellStyle name="20% - Énfasis3 10 3 2 2" xfId="6773"/>
    <cellStyle name="20% - Énfasis3 10 3 3" xfId="6774"/>
    <cellStyle name="20% - Énfasis3 10 4" xfId="3984"/>
    <cellStyle name="20% - Énfasis3 10 4 2" xfId="3985"/>
    <cellStyle name="20% - Énfasis3 10 4 2 2" xfId="6775"/>
    <cellStyle name="20% - Énfasis3 10 4 3" xfId="6776"/>
    <cellStyle name="20% - Énfasis3 10 5" xfId="3986"/>
    <cellStyle name="20% - Énfasis3 10 5 2" xfId="6777"/>
    <cellStyle name="20% - Énfasis3 10 6" xfId="6778"/>
    <cellStyle name="20% - Énfasis3 10 7" xfId="9532"/>
    <cellStyle name="20% - Énfasis3 11" xfId="3987"/>
    <cellStyle name="20% - Énfasis3 11 2" xfId="3988"/>
    <cellStyle name="20% - Énfasis3 11 2 2" xfId="3989"/>
    <cellStyle name="20% - Énfasis3 11 2 2 2" xfId="6779"/>
    <cellStyle name="20% - Énfasis3 11 2 3" xfId="6780"/>
    <cellStyle name="20% - Énfasis3 11 3" xfId="3990"/>
    <cellStyle name="20% - Énfasis3 11 3 2" xfId="6781"/>
    <cellStyle name="20% - Énfasis3 11 4" xfId="6782"/>
    <cellStyle name="20% - Énfasis3 11 5" xfId="9533"/>
    <cellStyle name="20% - Énfasis3 12" xfId="3991"/>
    <cellStyle name="20% - Énfasis3 12 2" xfId="3992"/>
    <cellStyle name="20% - Énfasis3 12 2 2" xfId="6783"/>
    <cellStyle name="20% - Énfasis3 12 3" xfId="6784"/>
    <cellStyle name="20% - Énfasis3 13" xfId="3993"/>
    <cellStyle name="20% - Énfasis3 13 2" xfId="3994"/>
    <cellStyle name="20% - Énfasis3 13 2 2" xfId="6785"/>
    <cellStyle name="20% - Énfasis3 13 3" xfId="6786"/>
    <cellStyle name="20% - Énfasis3 14" xfId="3995"/>
    <cellStyle name="20% - Énfasis3 14 2" xfId="3996"/>
    <cellStyle name="20% - Énfasis3 14 2 2" xfId="6787"/>
    <cellStyle name="20% - Énfasis3 14 3" xfId="6788"/>
    <cellStyle name="20% - Énfasis3 15" xfId="3997"/>
    <cellStyle name="20% - Énfasis3 15 2" xfId="6789"/>
    <cellStyle name="20% - Énfasis3 16" xfId="6790"/>
    <cellStyle name="20% - Énfasis3 17" xfId="9534"/>
    <cellStyle name="20% - Énfasis3 18" xfId="9897"/>
    <cellStyle name="20% - Énfasis3 2" xfId="54"/>
    <cellStyle name="20% - Énfasis3 2 10" xfId="3998"/>
    <cellStyle name="20% - Énfasis3 2 10 2" xfId="6791"/>
    <cellStyle name="20% - Énfasis3 2 11" xfId="6792"/>
    <cellStyle name="20% - Énfasis3 2 2" xfId="84"/>
    <cellStyle name="20% - Énfasis3 2 2 2" xfId="264"/>
    <cellStyle name="20% - Énfasis3 2 2 2 2" xfId="369"/>
    <cellStyle name="20% - Énfasis3 2 2 2 2 2" xfId="370"/>
    <cellStyle name="20% - Énfasis3 2 2 2 2 2 2" xfId="3999"/>
    <cellStyle name="20% - Énfasis3 2 2 2 2 2 2 2" xfId="6793"/>
    <cellStyle name="20% - Énfasis3 2 2 2 2 2 3" xfId="6794"/>
    <cellStyle name="20% - Énfasis3 2 2 2 2 3" xfId="4000"/>
    <cellStyle name="20% - Énfasis3 2 2 2 2 3 2" xfId="4001"/>
    <cellStyle name="20% - Énfasis3 2 2 2 2 3 2 2" xfId="6795"/>
    <cellStyle name="20% - Énfasis3 2 2 2 2 3 3" xfId="6796"/>
    <cellStyle name="20% - Énfasis3 2 2 2 2 4" xfId="4002"/>
    <cellStyle name="20% - Énfasis3 2 2 2 2 4 2" xfId="4003"/>
    <cellStyle name="20% - Énfasis3 2 2 2 2 4 2 2" xfId="6797"/>
    <cellStyle name="20% - Énfasis3 2 2 2 2 4 3" xfId="6798"/>
    <cellStyle name="20% - Énfasis3 2 2 2 2 5" xfId="4004"/>
    <cellStyle name="20% - Énfasis3 2 2 2 2 5 2" xfId="6799"/>
    <cellStyle name="20% - Énfasis3 2 2 2 2 6" xfId="6800"/>
    <cellStyle name="20% - Énfasis3 2 2 2 2 7" xfId="9535"/>
    <cellStyle name="20% - Énfasis3 2 2 2 3" xfId="371"/>
    <cellStyle name="20% - Énfasis3 2 2 2 3 2" xfId="4005"/>
    <cellStyle name="20% - Énfasis3 2 2 2 3 2 2" xfId="6801"/>
    <cellStyle name="20% - Énfasis3 2 2 2 3 3" xfId="6802"/>
    <cellStyle name="20% - Énfasis3 2 2 2 4" xfId="4006"/>
    <cellStyle name="20% - Énfasis3 2 2 2 4 2" xfId="4007"/>
    <cellStyle name="20% - Énfasis3 2 2 2 4 2 2" xfId="6803"/>
    <cellStyle name="20% - Énfasis3 2 2 2 4 3" xfId="6804"/>
    <cellStyle name="20% - Énfasis3 2 2 2 5" xfId="4008"/>
    <cellStyle name="20% - Énfasis3 2 2 2 5 2" xfId="4009"/>
    <cellStyle name="20% - Énfasis3 2 2 2 5 2 2" xfId="6805"/>
    <cellStyle name="20% - Énfasis3 2 2 2 5 3" xfId="6806"/>
    <cellStyle name="20% - Énfasis3 2 2 2 6" xfId="4010"/>
    <cellStyle name="20% - Énfasis3 2 2 2 6 2" xfId="6807"/>
    <cellStyle name="20% - Énfasis3 2 2 2 7" xfId="6808"/>
    <cellStyle name="20% - Énfasis3 2 2 2 8" xfId="9536"/>
    <cellStyle name="20% - Énfasis3 2 2 3" xfId="372"/>
    <cellStyle name="20% - Énfasis3 2 2 3 2" xfId="373"/>
    <cellStyle name="20% - Énfasis3 2 2 3 2 2" xfId="4011"/>
    <cellStyle name="20% - Énfasis3 2 2 3 2 2 2" xfId="6809"/>
    <cellStyle name="20% - Énfasis3 2 2 3 2 3" xfId="6810"/>
    <cellStyle name="20% - Énfasis3 2 2 3 3" xfId="4012"/>
    <cellStyle name="20% - Énfasis3 2 2 3 3 2" xfId="4013"/>
    <cellStyle name="20% - Énfasis3 2 2 3 3 2 2" xfId="6811"/>
    <cellStyle name="20% - Énfasis3 2 2 3 3 3" xfId="6812"/>
    <cellStyle name="20% - Énfasis3 2 2 3 4" xfId="4014"/>
    <cellStyle name="20% - Énfasis3 2 2 3 4 2" xfId="4015"/>
    <cellStyle name="20% - Énfasis3 2 2 3 4 2 2" xfId="6813"/>
    <cellStyle name="20% - Énfasis3 2 2 3 4 3" xfId="6814"/>
    <cellStyle name="20% - Énfasis3 2 2 3 5" xfId="4016"/>
    <cellStyle name="20% - Énfasis3 2 2 3 5 2" xfId="6815"/>
    <cellStyle name="20% - Énfasis3 2 2 3 6" xfId="6816"/>
    <cellStyle name="20% - Énfasis3 2 2 3 7" xfId="9537"/>
    <cellStyle name="20% - Énfasis3 2 2 4" xfId="374"/>
    <cellStyle name="20% - Énfasis3 2 2 4 2" xfId="375"/>
    <cellStyle name="20% - Énfasis3 2 2 4 2 2" xfId="4017"/>
    <cellStyle name="20% - Énfasis3 2 2 4 2 2 2" xfId="6817"/>
    <cellStyle name="20% - Énfasis3 2 2 4 2 3" xfId="6818"/>
    <cellStyle name="20% - Énfasis3 2 2 4 3" xfId="4018"/>
    <cellStyle name="20% - Énfasis3 2 2 4 3 2" xfId="6819"/>
    <cellStyle name="20% - Énfasis3 2 2 4 4" xfId="6820"/>
    <cellStyle name="20% - Énfasis3 2 2 4 5" xfId="9538"/>
    <cellStyle name="20% - Énfasis3 2 2 5" xfId="376"/>
    <cellStyle name="20% - Énfasis3 2 2 6" xfId="4019"/>
    <cellStyle name="20% - Énfasis3 2 2 6 2" xfId="4020"/>
    <cellStyle name="20% - Énfasis3 2 2 6 2 2" xfId="6821"/>
    <cellStyle name="20% - Énfasis3 2 2 6 3" xfId="6822"/>
    <cellStyle name="20% - Énfasis3 2 2 7" xfId="4021"/>
    <cellStyle name="20% - Énfasis3 2 2 7 2" xfId="6823"/>
    <cellStyle name="20% - Énfasis3 2 2 8" xfId="6824"/>
    <cellStyle name="20% - Énfasis3 2 3" xfId="141"/>
    <cellStyle name="20% - Énfasis3 2 3 2" xfId="377"/>
    <cellStyle name="20% - Énfasis3 2 3 2 2" xfId="378"/>
    <cellStyle name="20% - Énfasis3 2 3 2 2 2" xfId="4022"/>
    <cellStyle name="20% - Énfasis3 2 3 2 2 2 2" xfId="6825"/>
    <cellStyle name="20% - Énfasis3 2 3 2 2 3" xfId="6826"/>
    <cellStyle name="20% - Énfasis3 2 3 2 3" xfId="4023"/>
    <cellStyle name="20% - Énfasis3 2 3 2 3 2" xfId="4024"/>
    <cellStyle name="20% - Énfasis3 2 3 2 3 2 2" xfId="6827"/>
    <cellStyle name="20% - Énfasis3 2 3 2 3 3" xfId="6828"/>
    <cellStyle name="20% - Énfasis3 2 3 2 4" xfId="4025"/>
    <cellStyle name="20% - Énfasis3 2 3 2 4 2" xfId="4026"/>
    <cellStyle name="20% - Énfasis3 2 3 2 4 2 2" xfId="6829"/>
    <cellStyle name="20% - Énfasis3 2 3 2 4 3" xfId="6830"/>
    <cellStyle name="20% - Énfasis3 2 3 2 5" xfId="4027"/>
    <cellStyle name="20% - Énfasis3 2 3 2 5 2" xfId="6831"/>
    <cellStyle name="20% - Énfasis3 2 3 2 6" xfId="6832"/>
    <cellStyle name="20% - Énfasis3 2 3 2 7" xfId="9539"/>
    <cellStyle name="20% - Énfasis3 2 3 3" xfId="379"/>
    <cellStyle name="20% - Énfasis3 2 3 3 2" xfId="4028"/>
    <cellStyle name="20% - Énfasis3 2 3 3 2 2" xfId="6833"/>
    <cellStyle name="20% - Énfasis3 2 3 3 3" xfId="6834"/>
    <cellStyle name="20% - Énfasis3 2 3 4" xfId="4029"/>
    <cellStyle name="20% - Énfasis3 2 3 4 2" xfId="4030"/>
    <cellStyle name="20% - Énfasis3 2 3 4 2 2" xfId="6835"/>
    <cellStyle name="20% - Énfasis3 2 3 4 3" xfId="6836"/>
    <cellStyle name="20% - Énfasis3 2 3 5" xfId="4031"/>
    <cellStyle name="20% - Énfasis3 2 3 5 2" xfId="4032"/>
    <cellStyle name="20% - Énfasis3 2 3 5 2 2" xfId="6837"/>
    <cellStyle name="20% - Énfasis3 2 3 5 3" xfId="6838"/>
    <cellStyle name="20% - Énfasis3 2 3 6" xfId="4033"/>
    <cellStyle name="20% - Énfasis3 2 3 6 2" xfId="6839"/>
    <cellStyle name="20% - Énfasis3 2 3 7" xfId="6840"/>
    <cellStyle name="20% - Énfasis3 2 3 8" xfId="9540"/>
    <cellStyle name="20% - Énfasis3 2 4" xfId="203"/>
    <cellStyle name="20% - Énfasis3 2 4 2" xfId="380"/>
    <cellStyle name="20% - Énfasis3 2 4 2 2" xfId="4034"/>
    <cellStyle name="20% - Énfasis3 2 4 2 2 2" xfId="4035"/>
    <cellStyle name="20% - Énfasis3 2 4 2 2 2 2" xfId="6841"/>
    <cellStyle name="20% - Énfasis3 2 4 2 2 3" xfId="6842"/>
    <cellStyle name="20% - Énfasis3 2 4 2 3" xfId="4036"/>
    <cellStyle name="20% - Énfasis3 2 4 2 3 2" xfId="4037"/>
    <cellStyle name="20% - Énfasis3 2 4 2 3 2 2" xfId="6843"/>
    <cellStyle name="20% - Énfasis3 2 4 2 3 3" xfId="6844"/>
    <cellStyle name="20% - Énfasis3 2 4 2 4" xfId="4038"/>
    <cellStyle name="20% - Énfasis3 2 4 2 4 2" xfId="4039"/>
    <cellStyle name="20% - Énfasis3 2 4 2 4 2 2" xfId="6845"/>
    <cellStyle name="20% - Énfasis3 2 4 2 4 3" xfId="6846"/>
    <cellStyle name="20% - Énfasis3 2 4 2 5" xfId="4040"/>
    <cellStyle name="20% - Énfasis3 2 4 2 5 2" xfId="6847"/>
    <cellStyle name="20% - Énfasis3 2 4 2 6" xfId="6848"/>
    <cellStyle name="20% - Énfasis3 2 4 2 7" xfId="9541"/>
    <cellStyle name="20% - Énfasis3 2 4 3" xfId="4041"/>
    <cellStyle name="20% - Énfasis3 2 4 3 2" xfId="4042"/>
    <cellStyle name="20% - Énfasis3 2 4 3 2 2" xfId="6849"/>
    <cellStyle name="20% - Énfasis3 2 4 3 3" xfId="6850"/>
    <cellStyle name="20% - Énfasis3 2 4 4" xfId="4043"/>
    <cellStyle name="20% - Énfasis3 2 4 4 2" xfId="4044"/>
    <cellStyle name="20% - Énfasis3 2 4 4 2 2" xfId="6851"/>
    <cellStyle name="20% - Énfasis3 2 4 4 3" xfId="6852"/>
    <cellStyle name="20% - Énfasis3 2 4 5" xfId="4045"/>
    <cellStyle name="20% - Énfasis3 2 4 5 2" xfId="4046"/>
    <cellStyle name="20% - Énfasis3 2 4 5 2 2" xfId="6853"/>
    <cellStyle name="20% - Énfasis3 2 4 5 3" xfId="6854"/>
    <cellStyle name="20% - Énfasis3 2 4 6" xfId="4047"/>
    <cellStyle name="20% - Énfasis3 2 4 6 2" xfId="6855"/>
    <cellStyle name="20% - Énfasis3 2 4 7" xfId="6856"/>
    <cellStyle name="20% - Énfasis3 2 4 8" xfId="9542"/>
    <cellStyle name="20% - Énfasis3 2 5" xfId="214"/>
    <cellStyle name="20% - Énfasis3 2 5 2" xfId="381"/>
    <cellStyle name="20% - Énfasis3 2 5 2 2" xfId="4048"/>
    <cellStyle name="20% - Énfasis3 2 5 2 2 2" xfId="4049"/>
    <cellStyle name="20% - Énfasis3 2 5 2 2 2 2" xfId="6857"/>
    <cellStyle name="20% - Énfasis3 2 5 2 2 3" xfId="6858"/>
    <cellStyle name="20% - Énfasis3 2 5 2 3" xfId="4050"/>
    <cellStyle name="20% - Énfasis3 2 5 2 3 2" xfId="4051"/>
    <cellStyle name="20% - Énfasis3 2 5 2 3 2 2" xfId="6859"/>
    <cellStyle name="20% - Énfasis3 2 5 2 3 3" xfId="6860"/>
    <cellStyle name="20% - Énfasis3 2 5 2 4" xfId="4052"/>
    <cellStyle name="20% - Énfasis3 2 5 2 4 2" xfId="4053"/>
    <cellStyle name="20% - Énfasis3 2 5 2 4 2 2" xfId="6861"/>
    <cellStyle name="20% - Énfasis3 2 5 2 4 3" xfId="6862"/>
    <cellStyle name="20% - Énfasis3 2 5 2 5" xfId="4054"/>
    <cellStyle name="20% - Énfasis3 2 5 2 5 2" xfId="6863"/>
    <cellStyle name="20% - Énfasis3 2 5 2 6" xfId="6864"/>
    <cellStyle name="20% - Énfasis3 2 5 2 7" xfId="9543"/>
    <cellStyle name="20% - Énfasis3 2 5 3" xfId="4055"/>
    <cellStyle name="20% - Énfasis3 2 5 3 2" xfId="4056"/>
    <cellStyle name="20% - Énfasis3 2 5 3 2 2" xfId="6865"/>
    <cellStyle name="20% - Énfasis3 2 5 3 3" xfId="6866"/>
    <cellStyle name="20% - Énfasis3 2 5 4" xfId="4057"/>
    <cellStyle name="20% - Énfasis3 2 5 4 2" xfId="4058"/>
    <cellStyle name="20% - Énfasis3 2 5 4 2 2" xfId="6867"/>
    <cellStyle name="20% - Énfasis3 2 5 4 3" xfId="6868"/>
    <cellStyle name="20% - Énfasis3 2 5 5" xfId="4059"/>
    <cellStyle name="20% - Énfasis3 2 5 5 2" xfId="4060"/>
    <cellStyle name="20% - Énfasis3 2 5 5 2 2" xfId="6869"/>
    <cellStyle name="20% - Énfasis3 2 5 5 3" xfId="6870"/>
    <cellStyle name="20% - Énfasis3 2 5 6" xfId="4061"/>
    <cellStyle name="20% - Énfasis3 2 5 6 2" xfId="6871"/>
    <cellStyle name="20% - Énfasis3 2 5 7" xfId="6872"/>
    <cellStyle name="20% - Énfasis3 2 5 8" xfId="9544"/>
    <cellStyle name="20% - Énfasis3 2 6" xfId="382"/>
    <cellStyle name="20% - Énfasis3 2 6 2" xfId="4062"/>
    <cellStyle name="20% - Énfasis3 2 6 2 2" xfId="4063"/>
    <cellStyle name="20% - Énfasis3 2 6 2 2 2" xfId="6873"/>
    <cellStyle name="20% - Énfasis3 2 6 2 3" xfId="6874"/>
    <cellStyle name="20% - Énfasis3 2 6 3" xfId="4064"/>
    <cellStyle name="20% - Énfasis3 2 6 3 2" xfId="4065"/>
    <cellStyle name="20% - Énfasis3 2 6 3 2 2" xfId="6875"/>
    <cellStyle name="20% - Énfasis3 2 6 3 3" xfId="6876"/>
    <cellStyle name="20% - Énfasis3 2 6 4" xfId="4066"/>
    <cellStyle name="20% - Énfasis3 2 6 4 2" xfId="4067"/>
    <cellStyle name="20% - Énfasis3 2 6 4 2 2" xfId="6877"/>
    <cellStyle name="20% - Énfasis3 2 6 4 3" xfId="6878"/>
    <cellStyle name="20% - Énfasis3 2 6 5" xfId="4068"/>
    <cellStyle name="20% - Énfasis3 2 6 5 2" xfId="6879"/>
    <cellStyle name="20% - Énfasis3 2 6 6" xfId="6880"/>
    <cellStyle name="20% - Énfasis3 2 6 7" xfId="9545"/>
    <cellStyle name="20% - Énfasis3 2 7" xfId="4069"/>
    <cellStyle name="20% - Énfasis3 2 7 2" xfId="4070"/>
    <cellStyle name="20% - Énfasis3 2 7 2 2" xfId="4071"/>
    <cellStyle name="20% - Énfasis3 2 7 2 2 2" xfId="6881"/>
    <cellStyle name="20% - Énfasis3 2 7 2 3" xfId="6882"/>
    <cellStyle name="20% - Énfasis3 2 7 3" xfId="4072"/>
    <cellStyle name="20% - Énfasis3 2 7 3 2" xfId="6883"/>
    <cellStyle name="20% - Énfasis3 2 7 4" xfId="6884"/>
    <cellStyle name="20% - Énfasis3 2 7 5" xfId="9546"/>
    <cellStyle name="20% - Énfasis3 2 8" xfId="4073"/>
    <cellStyle name="20% - Énfasis3 2 9" xfId="4074"/>
    <cellStyle name="20% - Énfasis3 2 9 2" xfId="4075"/>
    <cellStyle name="20% - Énfasis3 2 9 2 2" xfId="6885"/>
    <cellStyle name="20% - Énfasis3 2 9 3" xfId="6886"/>
    <cellStyle name="20% - Énfasis3 3" xfId="98"/>
    <cellStyle name="20% - Énfasis3 3 2" xfId="155"/>
    <cellStyle name="20% - Énfasis3 3 2 2" xfId="383"/>
    <cellStyle name="20% - Énfasis3 3 2 2 2" xfId="384"/>
    <cellStyle name="20% - Énfasis3 3 2 2 2 2" xfId="4076"/>
    <cellStyle name="20% - Énfasis3 3 2 2 2 2 2" xfId="6887"/>
    <cellStyle name="20% - Énfasis3 3 2 2 2 3" xfId="6888"/>
    <cellStyle name="20% - Énfasis3 3 2 2 3" xfId="4077"/>
    <cellStyle name="20% - Énfasis3 3 2 2 3 2" xfId="4078"/>
    <cellStyle name="20% - Énfasis3 3 2 2 3 2 2" xfId="6889"/>
    <cellStyle name="20% - Énfasis3 3 2 2 3 3" xfId="6890"/>
    <cellStyle name="20% - Énfasis3 3 2 2 4" xfId="4079"/>
    <cellStyle name="20% - Énfasis3 3 2 2 4 2" xfId="4080"/>
    <cellStyle name="20% - Énfasis3 3 2 2 4 2 2" xfId="6891"/>
    <cellStyle name="20% - Énfasis3 3 2 2 4 3" xfId="6892"/>
    <cellStyle name="20% - Énfasis3 3 2 2 5" xfId="4081"/>
    <cellStyle name="20% - Énfasis3 3 2 2 5 2" xfId="6893"/>
    <cellStyle name="20% - Énfasis3 3 2 2 6" xfId="6894"/>
    <cellStyle name="20% - Énfasis3 3 2 2 7" xfId="9547"/>
    <cellStyle name="20% - Énfasis3 3 2 3" xfId="385"/>
    <cellStyle name="20% - Énfasis3 3 2 3 2" xfId="4082"/>
    <cellStyle name="20% - Énfasis3 3 2 3 2 2" xfId="6895"/>
    <cellStyle name="20% - Énfasis3 3 2 3 3" xfId="6896"/>
    <cellStyle name="20% - Énfasis3 3 2 4" xfId="4083"/>
    <cellStyle name="20% - Énfasis3 3 2 4 2" xfId="4084"/>
    <cellStyle name="20% - Énfasis3 3 2 4 2 2" xfId="6897"/>
    <cellStyle name="20% - Énfasis3 3 2 4 3" xfId="6898"/>
    <cellStyle name="20% - Énfasis3 3 2 5" xfId="4085"/>
    <cellStyle name="20% - Énfasis3 3 2 5 2" xfId="4086"/>
    <cellStyle name="20% - Énfasis3 3 2 5 2 2" xfId="6899"/>
    <cellStyle name="20% - Énfasis3 3 2 5 3" xfId="6900"/>
    <cellStyle name="20% - Énfasis3 3 2 6" xfId="4087"/>
    <cellStyle name="20% - Énfasis3 3 2 6 2" xfId="6901"/>
    <cellStyle name="20% - Énfasis3 3 2 7" xfId="6902"/>
    <cellStyle name="20% - Énfasis3 3 2 8" xfId="9548"/>
    <cellStyle name="20% - Énfasis3 3 3" xfId="386"/>
    <cellStyle name="20% - Énfasis3 3 3 2" xfId="387"/>
    <cellStyle name="20% - Énfasis3 3 3 2 2" xfId="4088"/>
    <cellStyle name="20% - Énfasis3 3 3 2 2 2" xfId="6903"/>
    <cellStyle name="20% - Énfasis3 3 3 2 3" xfId="6904"/>
    <cellStyle name="20% - Énfasis3 3 3 3" xfId="4089"/>
    <cellStyle name="20% - Énfasis3 3 3 3 2" xfId="4090"/>
    <cellStyle name="20% - Énfasis3 3 3 3 2 2" xfId="6905"/>
    <cellStyle name="20% - Énfasis3 3 3 3 3" xfId="6906"/>
    <cellStyle name="20% - Énfasis3 3 3 4" xfId="4091"/>
    <cellStyle name="20% - Énfasis3 3 3 4 2" xfId="4092"/>
    <cellStyle name="20% - Énfasis3 3 3 4 2 2" xfId="6907"/>
    <cellStyle name="20% - Énfasis3 3 3 4 3" xfId="6908"/>
    <cellStyle name="20% - Énfasis3 3 3 5" xfId="4093"/>
    <cellStyle name="20% - Énfasis3 3 3 5 2" xfId="6909"/>
    <cellStyle name="20% - Énfasis3 3 3 6" xfId="6910"/>
    <cellStyle name="20% - Énfasis3 3 3 7" xfId="9549"/>
    <cellStyle name="20% - Énfasis3 3 4" xfId="388"/>
    <cellStyle name="20% - Énfasis3 3 4 2" xfId="389"/>
    <cellStyle name="20% - Énfasis3 3 4 2 2" xfId="4094"/>
    <cellStyle name="20% - Énfasis3 3 4 2 2 2" xfId="6911"/>
    <cellStyle name="20% - Énfasis3 3 4 2 3" xfId="6912"/>
    <cellStyle name="20% - Énfasis3 3 4 3" xfId="4095"/>
    <cellStyle name="20% - Énfasis3 3 4 3 2" xfId="6913"/>
    <cellStyle name="20% - Énfasis3 3 4 4" xfId="6914"/>
    <cellStyle name="20% - Énfasis3 3 4 5" xfId="9550"/>
    <cellStyle name="20% - Énfasis3 3 5" xfId="390"/>
    <cellStyle name="20% - Énfasis3 3 6" xfId="4096"/>
    <cellStyle name="20% - Énfasis3 3 6 2" xfId="4097"/>
    <cellStyle name="20% - Énfasis3 3 6 2 2" xfId="6915"/>
    <cellStyle name="20% - Énfasis3 3 6 3" xfId="6916"/>
    <cellStyle name="20% - Énfasis3 3 7" xfId="4098"/>
    <cellStyle name="20% - Énfasis3 3 7 2" xfId="6917"/>
    <cellStyle name="20% - Énfasis3 3 8" xfId="6918"/>
    <cellStyle name="20% - Énfasis3 4" xfId="113"/>
    <cellStyle name="20% - Énfasis3 4 2" xfId="170"/>
    <cellStyle name="20% - Énfasis3 4 2 2" xfId="4099"/>
    <cellStyle name="20% - Énfasis3 4 2 2 2" xfId="4100"/>
    <cellStyle name="20% - Énfasis3 4 2 2 2 2" xfId="4101"/>
    <cellStyle name="20% - Énfasis3 4 2 2 2 2 2" xfId="6919"/>
    <cellStyle name="20% - Énfasis3 4 2 2 2 3" xfId="6920"/>
    <cellStyle name="20% - Énfasis3 4 2 2 3" xfId="4102"/>
    <cellStyle name="20% - Énfasis3 4 2 2 3 2" xfId="4103"/>
    <cellStyle name="20% - Énfasis3 4 2 2 3 2 2" xfId="6921"/>
    <cellStyle name="20% - Énfasis3 4 2 2 3 3" xfId="6922"/>
    <cellStyle name="20% - Énfasis3 4 2 2 4" xfId="4104"/>
    <cellStyle name="20% - Énfasis3 4 2 2 4 2" xfId="4105"/>
    <cellStyle name="20% - Énfasis3 4 2 2 4 2 2" xfId="6923"/>
    <cellStyle name="20% - Énfasis3 4 2 2 4 3" xfId="6924"/>
    <cellStyle name="20% - Énfasis3 4 2 2 5" xfId="4106"/>
    <cellStyle name="20% - Énfasis3 4 2 2 5 2" xfId="6925"/>
    <cellStyle name="20% - Énfasis3 4 2 2 6" xfId="6926"/>
    <cellStyle name="20% - Énfasis3 4 2 2 7" xfId="9551"/>
    <cellStyle name="20% - Énfasis3 4 2 3" xfId="4107"/>
    <cellStyle name="20% - Énfasis3 4 2 3 2" xfId="4108"/>
    <cellStyle name="20% - Énfasis3 4 2 3 2 2" xfId="6927"/>
    <cellStyle name="20% - Énfasis3 4 2 3 3" xfId="6928"/>
    <cellStyle name="20% - Énfasis3 4 2 4" xfId="4109"/>
    <cellStyle name="20% - Énfasis3 4 2 4 2" xfId="4110"/>
    <cellStyle name="20% - Énfasis3 4 2 4 2 2" xfId="6929"/>
    <cellStyle name="20% - Énfasis3 4 2 4 3" xfId="6930"/>
    <cellStyle name="20% - Énfasis3 4 2 5" xfId="4111"/>
    <cellStyle name="20% - Énfasis3 4 2 5 2" xfId="4112"/>
    <cellStyle name="20% - Énfasis3 4 2 5 2 2" xfId="6931"/>
    <cellStyle name="20% - Énfasis3 4 2 5 3" xfId="6932"/>
    <cellStyle name="20% - Énfasis3 4 2 6" xfId="4113"/>
    <cellStyle name="20% - Énfasis3 4 2 6 2" xfId="6933"/>
    <cellStyle name="20% - Énfasis3 4 2 7" xfId="6934"/>
    <cellStyle name="20% - Énfasis3 4 2 8" xfId="9552"/>
    <cellStyle name="20% - Énfasis3 4 3" xfId="4114"/>
    <cellStyle name="20% - Énfasis3 4 3 2" xfId="4115"/>
    <cellStyle name="20% - Énfasis3 4 3 2 2" xfId="4116"/>
    <cellStyle name="20% - Énfasis3 4 3 2 2 2" xfId="6935"/>
    <cellStyle name="20% - Énfasis3 4 3 2 3" xfId="6936"/>
    <cellStyle name="20% - Énfasis3 4 3 3" xfId="4117"/>
    <cellStyle name="20% - Énfasis3 4 3 3 2" xfId="4118"/>
    <cellStyle name="20% - Énfasis3 4 3 3 2 2" xfId="6937"/>
    <cellStyle name="20% - Énfasis3 4 3 3 3" xfId="6938"/>
    <cellStyle name="20% - Énfasis3 4 3 4" xfId="4119"/>
    <cellStyle name="20% - Énfasis3 4 3 4 2" xfId="4120"/>
    <cellStyle name="20% - Énfasis3 4 3 4 2 2" xfId="6939"/>
    <cellStyle name="20% - Énfasis3 4 3 4 3" xfId="6940"/>
    <cellStyle name="20% - Énfasis3 4 3 5" xfId="4121"/>
    <cellStyle name="20% - Énfasis3 4 3 5 2" xfId="6941"/>
    <cellStyle name="20% - Énfasis3 4 3 6" xfId="6942"/>
    <cellStyle name="20% - Énfasis3 4 3 7" xfId="9553"/>
    <cellStyle name="20% - Énfasis3 4 4" xfId="4122"/>
    <cellStyle name="20% - Énfasis3 4 4 2" xfId="4123"/>
    <cellStyle name="20% - Énfasis3 4 4 2 2" xfId="6943"/>
    <cellStyle name="20% - Énfasis3 4 4 3" xfId="6944"/>
    <cellStyle name="20% - Énfasis3 4 5" xfId="4124"/>
    <cellStyle name="20% - Énfasis3 4 5 2" xfId="4125"/>
    <cellStyle name="20% - Énfasis3 4 5 2 2" xfId="6945"/>
    <cellStyle name="20% - Énfasis3 4 5 3" xfId="6946"/>
    <cellStyle name="20% - Énfasis3 4 6" xfId="4126"/>
    <cellStyle name="20% - Énfasis3 4 6 2" xfId="4127"/>
    <cellStyle name="20% - Énfasis3 4 6 2 2" xfId="6947"/>
    <cellStyle name="20% - Énfasis3 4 6 3" xfId="6948"/>
    <cellStyle name="20% - Énfasis3 4 7" xfId="4128"/>
    <cellStyle name="20% - Énfasis3 4 7 2" xfId="6949"/>
    <cellStyle name="20% - Énfasis3 4 8" xfId="6950"/>
    <cellStyle name="20% - Énfasis3 4 9" xfId="9554"/>
    <cellStyle name="20% - Énfasis3 5" xfId="67"/>
    <cellStyle name="20% - Énfasis3 5 2" xfId="4129"/>
    <cellStyle name="20% - Énfasis3 5 2 2" xfId="4130"/>
    <cellStyle name="20% - Énfasis3 5 2 2 2" xfId="4131"/>
    <cellStyle name="20% - Énfasis3 5 2 2 2 2" xfId="6951"/>
    <cellStyle name="20% - Énfasis3 5 2 2 3" xfId="6952"/>
    <cellStyle name="20% - Énfasis3 5 2 3" xfId="4132"/>
    <cellStyle name="20% - Énfasis3 5 2 3 2" xfId="4133"/>
    <cellStyle name="20% - Énfasis3 5 2 3 2 2" xfId="6953"/>
    <cellStyle name="20% - Énfasis3 5 2 3 3" xfId="6954"/>
    <cellStyle name="20% - Énfasis3 5 2 4" xfId="4134"/>
    <cellStyle name="20% - Énfasis3 5 2 4 2" xfId="4135"/>
    <cellStyle name="20% - Énfasis3 5 2 4 2 2" xfId="6955"/>
    <cellStyle name="20% - Énfasis3 5 2 4 3" xfId="6956"/>
    <cellStyle name="20% - Énfasis3 5 2 5" xfId="4136"/>
    <cellStyle name="20% - Énfasis3 5 2 5 2" xfId="6957"/>
    <cellStyle name="20% - Énfasis3 5 2 6" xfId="6958"/>
    <cellStyle name="20% - Énfasis3 5 2 7" xfId="9555"/>
    <cellStyle name="20% - Énfasis3 5 3" xfId="4137"/>
    <cellStyle name="20% - Énfasis3 5 3 2" xfId="4138"/>
    <cellStyle name="20% - Énfasis3 5 3 2 2" xfId="6959"/>
    <cellStyle name="20% - Énfasis3 5 3 3" xfId="6960"/>
    <cellStyle name="20% - Énfasis3 5 4" xfId="4139"/>
    <cellStyle name="20% - Énfasis3 5 4 2" xfId="4140"/>
    <cellStyle name="20% - Énfasis3 5 4 2 2" xfId="6961"/>
    <cellStyle name="20% - Énfasis3 5 4 3" xfId="6962"/>
    <cellStyle name="20% - Énfasis3 5 5" xfId="4141"/>
    <cellStyle name="20% - Énfasis3 5 5 2" xfId="4142"/>
    <cellStyle name="20% - Énfasis3 5 5 2 2" xfId="6963"/>
    <cellStyle name="20% - Énfasis3 5 5 3" xfId="6964"/>
    <cellStyle name="20% - Énfasis3 5 6" xfId="4143"/>
    <cellStyle name="20% - Énfasis3 5 6 2" xfId="6965"/>
    <cellStyle name="20% - Énfasis3 5 7" xfId="6966"/>
    <cellStyle name="20% - Énfasis3 5 8" xfId="9556"/>
    <cellStyle name="20% - Énfasis3 6" xfId="125"/>
    <cellStyle name="20% - Énfasis3 6 2" xfId="4144"/>
    <cellStyle name="20% - Énfasis3 6 2 2" xfId="4145"/>
    <cellStyle name="20% - Énfasis3 6 2 2 2" xfId="4146"/>
    <cellStyle name="20% - Énfasis3 6 2 2 2 2" xfId="6967"/>
    <cellStyle name="20% - Énfasis3 6 2 2 3" xfId="6968"/>
    <cellStyle name="20% - Énfasis3 6 2 3" xfId="4147"/>
    <cellStyle name="20% - Énfasis3 6 2 3 2" xfId="4148"/>
    <cellStyle name="20% - Énfasis3 6 2 3 2 2" xfId="6969"/>
    <cellStyle name="20% - Énfasis3 6 2 3 3" xfId="6970"/>
    <cellStyle name="20% - Énfasis3 6 2 4" xfId="4149"/>
    <cellStyle name="20% - Énfasis3 6 2 4 2" xfId="4150"/>
    <cellStyle name="20% - Énfasis3 6 2 4 2 2" xfId="6971"/>
    <cellStyle name="20% - Énfasis3 6 2 4 3" xfId="6972"/>
    <cellStyle name="20% - Énfasis3 6 2 5" xfId="4151"/>
    <cellStyle name="20% - Énfasis3 6 2 5 2" xfId="6973"/>
    <cellStyle name="20% - Énfasis3 6 2 6" xfId="6974"/>
    <cellStyle name="20% - Énfasis3 6 2 7" xfId="9557"/>
    <cellStyle name="20% - Énfasis3 6 3" xfId="4152"/>
    <cellStyle name="20% - Énfasis3 6 3 2" xfId="4153"/>
    <cellStyle name="20% - Énfasis3 6 3 2 2" xfId="6975"/>
    <cellStyle name="20% - Énfasis3 6 3 3" xfId="6976"/>
    <cellStyle name="20% - Énfasis3 6 4" xfId="4154"/>
    <cellStyle name="20% - Énfasis3 6 4 2" xfId="4155"/>
    <cellStyle name="20% - Énfasis3 6 4 2 2" xfId="6977"/>
    <cellStyle name="20% - Énfasis3 6 4 3" xfId="6978"/>
    <cellStyle name="20% - Énfasis3 6 5" xfId="4156"/>
    <cellStyle name="20% - Énfasis3 6 5 2" xfId="4157"/>
    <cellStyle name="20% - Énfasis3 6 5 2 2" xfId="6979"/>
    <cellStyle name="20% - Énfasis3 6 5 3" xfId="6980"/>
    <cellStyle name="20% - Énfasis3 6 6" xfId="4158"/>
    <cellStyle name="20% - Énfasis3 6 6 2" xfId="6981"/>
    <cellStyle name="20% - Énfasis3 6 7" xfId="6982"/>
    <cellStyle name="20% - Énfasis3 6 8" xfId="9558"/>
    <cellStyle name="20% - Énfasis3 7" xfId="186"/>
    <cellStyle name="20% - Énfasis3 7 2" xfId="4159"/>
    <cellStyle name="20% - Énfasis3 7 2 2" xfId="4160"/>
    <cellStyle name="20% - Énfasis3 7 2 2 2" xfId="4161"/>
    <cellStyle name="20% - Énfasis3 7 2 2 2 2" xfId="6983"/>
    <cellStyle name="20% - Énfasis3 7 2 2 3" xfId="6984"/>
    <cellStyle name="20% - Énfasis3 7 2 3" xfId="4162"/>
    <cellStyle name="20% - Énfasis3 7 2 3 2" xfId="4163"/>
    <cellStyle name="20% - Énfasis3 7 2 3 2 2" xfId="6985"/>
    <cellStyle name="20% - Énfasis3 7 2 3 3" xfId="6986"/>
    <cellStyle name="20% - Énfasis3 7 2 4" xfId="4164"/>
    <cellStyle name="20% - Énfasis3 7 2 4 2" xfId="4165"/>
    <cellStyle name="20% - Énfasis3 7 2 4 2 2" xfId="6987"/>
    <cellStyle name="20% - Énfasis3 7 2 4 3" xfId="6988"/>
    <cellStyle name="20% - Énfasis3 7 2 5" xfId="4166"/>
    <cellStyle name="20% - Énfasis3 7 2 5 2" xfId="6989"/>
    <cellStyle name="20% - Énfasis3 7 2 6" xfId="6990"/>
    <cellStyle name="20% - Énfasis3 7 2 7" xfId="9559"/>
    <cellStyle name="20% - Énfasis3 7 3" xfId="4167"/>
    <cellStyle name="20% - Énfasis3 7 3 2" xfId="4168"/>
    <cellStyle name="20% - Énfasis3 7 3 2 2" xfId="6991"/>
    <cellStyle name="20% - Énfasis3 7 3 3" xfId="6992"/>
    <cellStyle name="20% - Énfasis3 7 4" xfId="4169"/>
    <cellStyle name="20% - Énfasis3 7 4 2" xfId="4170"/>
    <cellStyle name="20% - Énfasis3 7 4 2 2" xfId="6993"/>
    <cellStyle name="20% - Énfasis3 7 4 3" xfId="6994"/>
    <cellStyle name="20% - Énfasis3 7 5" xfId="4171"/>
    <cellStyle name="20% - Énfasis3 7 5 2" xfId="4172"/>
    <cellStyle name="20% - Énfasis3 7 5 2 2" xfId="6995"/>
    <cellStyle name="20% - Énfasis3 7 5 3" xfId="6996"/>
    <cellStyle name="20% - Énfasis3 7 6" xfId="4173"/>
    <cellStyle name="20% - Énfasis3 7 6 2" xfId="6997"/>
    <cellStyle name="20% - Énfasis3 7 7" xfId="6998"/>
    <cellStyle name="20% - Énfasis3 7 8" xfId="9560"/>
    <cellStyle name="20% - Énfasis3 8" xfId="213"/>
    <cellStyle name="20% - Énfasis3 8 2" xfId="4174"/>
    <cellStyle name="20% - Énfasis3 9" xfId="276"/>
    <cellStyle name="20% - Énfasis3 9 2" xfId="4175"/>
    <cellStyle name="20% - Énfasis3 9 2 2" xfId="4176"/>
    <cellStyle name="20% - Énfasis3 9 2 2 2" xfId="4177"/>
    <cellStyle name="20% - Énfasis3 9 2 2 2 2" xfId="6999"/>
    <cellStyle name="20% - Énfasis3 9 2 2 3" xfId="7000"/>
    <cellStyle name="20% - Énfasis3 9 2 3" xfId="4178"/>
    <cellStyle name="20% - Énfasis3 9 2 3 2" xfId="4179"/>
    <cellStyle name="20% - Énfasis3 9 2 3 2 2" xfId="7001"/>
    <cellStyle name="20% - Énfasis3 9 2 3 3" xfId="7002"/>
    <cellStyle name="20% - Énfasis3 9 2 4" xfId="4180"/>
    <cellStyle name="20% - Énfasis3 9 2 4 2" xfId="4181"/>
    <cellStyle name="20% - Énfasis3 9 2 4 2 2" xfId="7003"/>
    <cellStyle name="20% - Énfasis3 9 2 4 3" xfId="7004"/>
    <cellStyle name="20% - Énfasis3 9 2 5" xfId="4182"/>
    <cellStyle name="20% - Énfasis3 9 2 5 2" xfId="7005"/>
    <cellStyle name="20% - Énfasis3 9 2 6" xfId="7006"/>
    <cellStyle name="20% - Énfasis3 9 2 7" xfId="9561"/>
    <cellStyle name="20% - Énfasis3 9 3" xfId="4183"/>
    <cellStyle name="20% - Énfasis3 9 3 2" xfId="4184"/>
    <cellStyle name="20% - Énfasis3 9 3 2 2" xfId="7007"/>
    <cellStyle name="20% - Énfasis3 9 3 3" xfId="7008"/>
    <cellStyle name="20% - Énfasis3 9 4" xfId="4185"/>
    <cellStyle name="20% - Énfasis3 9 4 2" xfId="4186"/>
    <cellStyle name="20% - Énfasis3 9 4 2 2" xfId="7009"/>
    <cellStyle name="20% - Énfasis3 9 4 3" xfId="7010"/>
    <cellStyle name="20% - Énfasis3 9 5" xfId="4187"/>
    <cellStyle name="20% - Énfasis3 9 5 2" xfId="4188"/>
    <cellStyle name="20% - Énfasis3 9 5 2 2" xfId="7011"/>
    <cellStyle name="20% - Énfasis3 9 5 3" xfId="7012"/>
    <cellStyle name="20% - Énfasis3 9 6" xfId="4189"/>
    <cellStyle name="20% - Énfasis3 9 6 2" xfId="7013"/>
    <cellStyle name="20% - Énfasis3 9 7" xfId="7014"/>
    <cellStyle name="20% - Énfasis3 9 8" xfId="9562"/>
    <cellStyle name="20% - Énfasis4" xfId="34" builtinId="42" customBuiltin="1"/>
    <cellStyle name="20% - Énfasis4 10" xfId="4190"/>
    <cellStyle name="20% - Énfasis4 10 2" xfId="4191"/>
    <cellStyle name="20% - Énfasis4 10 2 2" xfId="4192"/>
    <cellStyle name="20% - Énfasis4 10 2 2 2" xfId="7015"/>
    <cellStyle name="20% - Énfasis4 10 2 3" xfId="7016"/>
    <cellStyle name="20% - Énfasis4 10 3" xfId="4193"/>
    <cellStyle name="20% - Énfasis4 10 3 2" xfId="4194"/>
    <cellStyle name="20% - Énfasis4 10 3 2 2" xfId="7017"/>
    <cellStyle name="20% - Énfasis4 10 3 3" xfId="7018"/>
    <cellStyle name="20% - Énfasis4 10 4" xfId="4195"/>
    <cellStyle name="20% - Énfasis4 10 4 2" xfId="4196"/>
    <cellStyle name="20% - Énfasis4 10 4 2 2" xfId="7019"/>
    <cellStyle name="20% - Énfasis4 10 4 3" xfId="7020"/>
    <cellStyle name="20% - Énfasis4 10 5" xfId="4197"/>
    <cellStyle name="20% - Énfasis4 10 5 2" xfId="7021"/>
    <cellStyle name="20% - Énfasis4 10 6" xfId="7022"/>
    <cellStyle name="20% - Énfasis4 10 7" xfId="9563"/>
    <cellStyle name="20% - Énfasis4 11" xfId="4198"/>
    <cellStyle name="20% - Énfasis4 11 2" xfId="4199"/>
    <cellStyle name="20% - Énfasis4 11 2 2" xfId="4200"/>
    <cellStyle name="20% - Énfasis4 11 2 2 2" xfId="7023"/>
    <cellStyle name="20% - Énfasis4 11 2 3" xfId="7024"/>
    <cellStyle name="20% - Énfasis4 11 3" xfId="4201"/>
    <cellStyle name="20% - Énfasis4 11 3 2" xfId="7025"/>
    <cellStyle name="20% - Énfasis4 11 4" xfId="7026"/>
    <cellStyle name="20% - Énfasis4 11 5" xfId="9564"/>
    <cellStyle name="20% - Énfasis4 12" xfId="4202"/>
    <cellStyle name="20% - Énfasis4 12 2" xfId="4203"/>
    <cellStyle name="20% - Énfasis4 12 2 2" xfId="7027"/>
    <cellStyle name="20% - Énfasis4 12 3" xfId="7028"/>
    <cellStyle name="20% - Énfasis4 13" xfId="4204"/>
    <cellStyle name="20% - Énfasis4 13 2" xfId="4205"/>
    <cellStyle name="20% - Énfasis4 13 2 2" xfId="7029"/>
    <cellStyle name="20% - Énfasis4 13 3" xfId="7030"/>
    <cellStyle name="20% - Énfasis4 14" xfId="4206"/>
    <cellStyle name="20% - Énfasis4 14 2" xfId="4207"/>
    <cellStyle name="20% - Énfasis4 14 2 2" xfId="7031"/>
    <cellStyle name="20% - Énfasis4 14 3" xfId="7032"/>
    <cellStyle name="20% - Énfasis4 15" xfId="4208"/>
    <cellStyle name="20% - Énfasis4 15 2" xfId="7033"/>
    <cellStyle name="20% - Énfasis4 16" xfId="7034"/>
    <cellStyle name="20% - Énfasis4 17" xfId="9565"/>
    <cellStyle name="20% - Énfasis4 18" xfId="9901"/>
    <cellStyle name="20% - Énfasis4 2" xfId="56"/>
    <cellStyle name="20% - Énfasis4 2 10" xfId="7035"/>
    <cellStyle name="20% - Énfasis4 2 2" xfId="86"/>
    <cellStyle name="20% - Énfasis4 2 2 2" xfId="391"/>
    <cellStyle name="20% - Énfasis4 2 2 2 2" xfId="392"/>
    <cellStyle name="20% - Énfasis4 2 2 2 2 2" xfId="393"/>
    <cellStyle name="20% - Énfasis4 2 2 2 2 2 2" xfId="7036"/>
    <cellStyle name="20% - Énfasis4 2 2 2 2 3" xfId="7037"/>
    <cellStyle name="20% - Énfasis4 2 2 2 3" xfId="394"/>
    <cellStyle name="20% - Énfasis4 2 2 2 3 2" xfId="4209"/>
    <cellStyle name="20% - Énfasis4 2 2 2 3 2 2" xfId="7038"/>
    <cellStyle name="20% - Énfasis4 2 2 2 3 3" xfId="7039"/>
    <cellStyle name="20% - Énfasis4 2 2 2 4" xfId="4210"/>
    <cellStyle name="20% - Énfasis4 2 2 2 4 2" xfId="4211"/>
    <cellStyle name="20% - Énfasis4 2 2 2 4 2 2" xfId="7040"/>
    <cellStyle name="20% - Énfasis4 2 2 2 4 3" xfId="7041"/>
    <cellStyle name="20% - Énfasis4 2 2 2 5" xfId="4212"/>
    <cellStyle name="20% - Énfasis4 2 2 2 5 2" xfId="7042"/>
    <cellStyle name="20% - Énfasis4 2 2 2 6" xfId="7043"/>
    <cellStyle name="20% - Énfasis4 2 2 2 7" xfId="9566"/>
    <cellStyle name="20% - Énfasis4 2 2 3" xfId="395"/>
    <cellStyle name="20% - Énfasis4 2 2 3 2" xfId="396"/>
    <cellStyle name="20% - Énfasis4 2 2 3 2 2" xfId="4213"/>
    <cellStyle name="20% - Énfasis4 2 2 3 2 2 2" xfId="7044"/>
    <cellStyle name="20% - Énfasis4 2 2 3 2 3" xfId="7045"/>
    <cellStyle name="20% - Énfasis4 2 2 3 3" xfId="4214"/>
    <cellStyle name="20% - Énfasis4 2 2 3 3 2" xfId="7046"/>
    <cellStyle name="20% - Énfasis4 2 2 3 4" xfId="7047"/>
    <cellStyle name="20% - Énfasis4 2 2 3 5" xfId="9567"/>
    <cellStyle name="20% - Énfasis4 2 2 4" xfId="397"/>
    <cellStyle name="20% - Énfasis4 2 2 4 2" xfId="398"/>
    <cellStyle name="20% - Énfasis4 2 2 5" xfId="399"/>
    <cellStyle name="20% - Énfasis4 2 2 5 2" xfId="4215"/>
    <cellStyle name="20% - Énfasis4 2 2 5 2 2" xfId="7048"/>
    <cellStyle name="20% - Énfasis4 2 2 5 3" xfId="7049"/>
    <cellStyle name="20% - Énfasis4 2 2 6" xfId="4216"/>
    <cellStyle name="20% - Énfasis4 2 2 6 2" xfId="7050"/>
    <cellStyle name="20% - Énfasis4 2 2 7" xfId="7051"/>
    <cellStyle name="20% - Énfasis4 2 3" xfId="143"/>
    <cellStyle name="20% - Énfasis4 2 3 2" xfId="400"/>
    <cellStyle name="20% - Énfasis4 2 3 2 2" xfId="401"/>
    <cellStyle name="20% - Énfasis4 2 3 2 2 2" xfId="4217"/>
    <cellStyle name="20% - Énfasis4 2 3 2 2 2 2" xfId="7052"/>
    <cellStyle name="20% - Énfasis4 2 3 2 2 3" xfId="7053"/>
    <cellStyle name="20% - Énfasis4 2 3 2 3" xfId="4218"/>
    <cellStyle name="20% - Énfasis4 2 3 2 3 2" xfId="4219"/>
    <cellStyle name="20% - Énfasis4 2 3 2 3 2 2" xfId="7054"/>
    <cellStyle name="20% - Énfasis4 2 3 2 3 3" xfId="7055"/>
    <cellStyle name="20% - Énfasis4 2 3 2 4" xfId="4220"/>
    <cellStyle name="20% - Énfasis4 2 3 2 4 2" xfId="4221"/>
    <cellStyle name="20% - Énfasis4 2 3 2 4 2 2" xfId="7056"/>
    <cellStyle name="20% - Énfasis4 2 3 2 4 3" xfId="7057"/>
    <cellStyle name="20% - Énfasis4 2 3 2 5" xfId="4222"/>
    <cellStyle name="20% - Énfasis4 2 3 2 5 2" xfId="7058"/>
    <cellStyle name="20% - Énfasis4 2 3 2 6" xfId="7059"/>
    <cellStyle name="20% - Énfasis4 2 3 2 7" xfId="9568"/>
    <cellStyle name="20% - Énfasis4 2 3 3" xfId="402"/>
    <cellStyle name="20% - Énfasis4 2 3 3 2" xfId="4223"/>
    <cellStyle name="20% - Énfasis4 2 3 3 2 2" xfId="7060"/>
    <cellStyle name="20% - Énfasis4 2 3 3 3" xfId="7061"/>
    <cellStyle name="20% - Énfasis4 2 3 4" xfId="4224"/>
    <cellStyle name="20% - Énfasis4 2 3 4 2" xfId="4225"/>
    <cellStyle name="20% - Énfasis4 2 3 4 2 2" xfId="7062"/>
    <cellStyle name="20% - Énfasis4 2 3 4 3" xfId="7063"/>
    <cellStyle name="20% - Énfasis4 2 3 5" xfId="4226"/>
    <cellStyle name="20% - Énfasis4 2 3 5 2" xfId="4227"/>
    <cellStyle name="20% - Énfasis4 2 3 5 2 2" xfId="7064"/>
    <cellStyle name="20% - Énfasis4 2 3 5 3" xfId="7065"/>
    <cellStyle name="20% - Énfasis4 2 3 6" xfId="4228"/>
    <cellStyle name="20% - Énfasis4 2 3 6 2" xfId="7066"/>
    <cellStyle name="20% - Énfasis4 2 3 7" xfId="7067"/>
    <cellStyle name="20% - Énfasis4 2 3 8" xfId="9569"/>
    <cellStyle name="20% - Énfasis4 2 4" xfId="205"/>
    <cellStyle name="20% - Énfasis4 2 4 2" xfId="403"/>
    <cellStyle name="20% - Énfasis4 2 4 2 2" xfId="4229"/>
    <cellStyle name="20% - Énfasis4 2 4 2 2 2" xfId="4230"/>
    <cellStyle name="20% - Énfasis4 2 4 2 2 2 2" xfId="7068"/>
    <cellStyle name="20% - Énfasis4 2 4 2 2 3" xfId="7069"/>
    <cellStyle name="20% - Énfasis4 2 4 2 3" xfId="4231"/>
    <cellStyle name="20% - Énfasis4 2 4 2 3 2" xfId="4232"/>
    <cellStyle name="20% - Énfasis4 2 4 2 3 2 2" xfId="7070"/>
    <cellStyle name="20% - Énfasis4 2 4 2 3 3" xfId="7071"/>
    <cellStyle name="20% - Énfasis4 2 4 2 4" xfId="4233"/>
    <cellStyle name="20% - Énfasis4 2 4 2 4 2" xfId="4234"/>
    <cellStyle name="20% - Énfasis4 2 4 2 4 2 2" xfId="7072"/>
    <cellStyle name="20% - Énfasis4 2 4 2 4 3" xfId="7073"/>
    <cellStyle name="20% - Énfasis4 2 4 2 5" xfId="4235"/>
    <cellStyle name="20% - Énfasis4 2 4 2 5 2" xfId="7074"/>
    <cellStyle name="20% - Énfasis4 2 4 2 6" xfId="7075"/>
    <cellStyle name="20% - Énfasis4 2 4 2 7" xfId="9570"/>
    <cellStyle name="20% - Énfasis4 2 4 3" xfId="4236"/>
    <cellStyle name="20% - Énfasis4 2 4 3 2" xfId="4237"/>
    <cellStyle name="20% - Énfasis4 2 4 3 2 2" xfId="7076"/>
    <cellStyle name="20% - Énfasis4 2 4 3 3" xfId="7077"/>
    <cellStyle name="20% - Énfasis4 2 4 4" xfId="4238"/>
    <cellStyle name="20% - Énfasis4 2 4 4 2" xfId="4239"/>
    <cellStyle name="20% - Énfasis4 2 4 4 2 2" xfId="7078"/>
    <cellStyle name="20% - Énfasis4 2 4 4 3" xfId="7079"/>
    <cellStyle name="20% - Énfasis4 2 4 5" xfId="4240"/>
    <cellStyle name="20% - Énfasis4 2 4 5 2" xfId="4241"/>
    <cellStyle name="20% - Énfasis4 2 4 5 2 2" xfId="7080"/>
    <cellStyle name="20% - Énfasis4 2 4 5 3" xfId="7081"/>
    <cellStyle name="20% - Énfasis4 2 4 6" xfId="4242"/>
    <cellStyle name="20% - Énfasis4 2 4 6 2" xfId="7082"/>
    <cellStyle name="20% - Énfasis4 2 4 7" xfId="7083"/>
    <cellStyle name="20% - Énfasis4 2 4 8" xfId="9571"/>
    <cellStyle name="20% - Énfasis4 2 5" xfId="404"/>
    <cellStyle name="20% - Énfasis4 2 5 2" xfId="405"/>
    <cellStyle name="20% - Énfasis4 2 5 2 2" xfId="4243"/>
    <cellStyle name="20% - Énfasis4 2 5 2 2 2" xfId="7084"/>
    <cellStyle name="20% - Énfasis4 2 5 2 3" xfId="7085"/>
    <cellStyle name="20% - Énfasis4 2 5 3" xfId="4244"/>
    <cellStyle name="20% - Énfasis4 2 5 3 2" xfId="4245"/>
    <cellStyle name="20% - Énfasis4 2 5 3 2 2" xfId="7086"/>
    <cellStyle name="20% - Énfasis4 2 5 3 3" xfId="7087"/>
    <cellStyle name="20% - Énfasis4 2 5 4" xfId="4246"/>
    <cellStyle name="20% - Énfasis4 2 5 4 2" xfId="4247"/>
    <cellStyle name="20% - Énfasis4 2 5 4 2 2" xfId="7088"/>
    <cellStyle name="20% - Énfasis4 2 5 4 3" xfId="7089"/>
    <cellStyle name="20% - Énfasis4 2 5 5" xfId="4248"/>
    <cellStyle name="20% - Énfasis4 2 5 5 2" xfId="7090"/>
    <cellStyle name="20% - Énfasis4 2 5 6" xfId="7091"/>
    <cellStyle name="20% - Énfasis4 2 5 7" xfId="9572"/>
    <cellStyle name="20% - Énfasis4 2 6" xfId="406"/>
    <cellStyle name="20% - Énfasis4 2 6 2" xfId="4249"/>
    <cellStyle name="20% - Énfasis4 2 6 2 2" xfId="4250"/>
    <cellStyle name="20% - Énfasis4 2 6 2 2 2" xfId="7092"/>
    <cellStyle name="20% - Énfasis4 2 6 2 3" xfId="7093"/>
    <cellStyle name="20% - Énfasis4 2 6 3" xfId="4251"/>
    <cellStyle name="20% - Énfasis4 2 6 3 2" xfId="7094"/>
    <cellStyle name="20% - Énfasis4 2 6 4" xfId="7095"/>
    <cellStyle name="20% - Énfasis4 2 6 5" xfId="9573"/>
    <cellStyle name="20% - Énfasis4 2 7" xfId="4252"/>
    <cellStyle name="20% - Énfasis4 2 8" xfId="4253"/>
    <cellStyle name="20% - Énfasis4 2 8 2" xfId="4254"/>
    <cellStyle name="20% - Énfasis4 2 8 2 2" xfId="7096"/>
    <cellStyle name="20% - Énfasis4 2 8 3" xfId="7097"/>
    <cellStyle name="20% - Énfasis4 2 9" xfId="4255"/>
    <cellStyle name="20% - Énfasis4 2 9 2" xfId="7098"/>
    <cellStyle name="20% - Énfasis4 3" xfId="100"/>
    <cellStyle name="20% - Énfasis4 3 2" xfId="157"/>
    <cellStyle name="20% - Énfasis4 3 2 2" xfId="407"/>
    <cellStyle name="20% - Énfasis4 3 2 2 2" xfId="408"/>
    <cellStyle name="20% - Énfasis4 3 2 2 2 2" xfId="4256"/>
    <cellStyle name="20% - Énfasis4 3 2 2 2 2 2" xfId="7099"/>
    <cellStyle name="20% - Énfasis4 3 2 2 2 3" xfId="7100"/>
    <cellStyle name="20% - Énfasis4 3 2 2 3" xfId="4257"/>
    <cellStyle name="20% - Énfasis4 3 2 2 3 2" xfId="4258"/>
    <cellStyle name="20% - Énfasis4 3 2 2 3 2 2" xfId="7101"/>
    <cellStyle name="20% - Énfasis4 3 2 2 3 3" xfId="7102"/>
    <cellStyle name="20% - Énfasis4 3 2 2 4" xfId="4259"/>
    <cellStyle name="20% - Énfasis4 3 2 2 4 2" xfId="4260"/>
    <cellStyle name="20% - Énfasis4 3 2 2 4 2 2" xfId="7103"/>
    <cellStyle name="20% - Énfasis4 3 2 2 4 3" xfId="7104"/>
    <cellStyle name="20% - Énfasis4 3 2 2 5" xfId="4261"/>
    <cellStyle name="20% - Énfasis4 3 2 2 5 2" xfId="7105"/>
    <cellStyle name="20% - Énfasis4 3 2 2 6" xfId="7106"/>
    <cellStyle name="20% - Énfasis4 3 2 2 7" xfId="9574"/>
    <cellStyle name="20% - Énfasis4 3 2 3" xfId="409"/>
    <cellStyle name="20% - Énfasis4 3 2 3 2" xfId="4262"/>
    <cellStyle name="20% - Énfasis4 3 2 3 2 2" xfId="7107"/>
    <cellStyle name="20% - Énfasis4 3 2 3 3" xfId="7108"/>
    <cellStyle name="20% - Énfasis4 3 2 4" xfId="4263"/>
    <cellStyle name="20% - Énfasis4 3 2 4 2" xfId="4264"/>
    <cellStyle name="20% - Énfasis4 3 2 4 2 2" xfId="7109"/>
    <cellStyle name="20% - Énfasis4 3 2 4 3" xfId="7110"/>
    <cellStyle name="20% - Énfasis4 3 2 5" xfId="4265"/>
    <cellStyle name="20% - Énfasis4 3 2 5 2" xfId="4266"/>
    <cellStyle name="20% - Énfasis4 3 2 5 2 2" xfId="7111"/>
    <cellStyle name="20% - Énfasis4 3 2 5 3" xfId="7112"/>
    <cellStyle name="20% - Énfasis4 3 2 6" xfId="4267"/>
    <cellStyle name="20% - Énfasis4 3 2 6 2" xfId="7113"/>
    <cellStyle name="20% - Énfasis4 3 2 7" xfId="7114"/>
    <cellStyle name="20% - Énfasis4 3 2 8" xfId="9575"/>
    <cellStyle name="20% - Énfasis4 3 3" xfId="410"/>
    <cellStyle name="20% - Énfasis4 3 3 2" xfId="411"/>
    <cellStyle name="20% - Énfasis4 3 3 2 2" xfId="4268"/>
    <cellStyle name="20% - Énfasis4 3 3 2 2 2" xfId="7115"/>
    <cellStyle name="20% - Énfasis4 3 3 2 3" xfId="7116"/>
    <cellStyle name="20% - Énfasis4 3 3 3" xfId="4269"/>
    <cellStyle name="20% - Énfasis4 3 3 3 2" xfId="4270"/>
    <cellStyle name="20% - Énfasis4 3 3 3 2 2" xfId="7117"/>
    <cellStyle name="20% - Énfasis4 3 3 3 3" xfId="7118"/>
    <cellStyle name="20% - Énfasis4 3 3 4" xfId="4271"/>
    <cellStyle name="20% - Énfasis4 3 3 4 2" xfId="4272"/>
    <cellStyle name="20% - Énfasis4 3 3 4 2 2" xfId="7119"/>
    <cellStyle name="20% - Énfasis4 3 3 4 3" xfId="7120"/>
    <cellStyle name="20% - Énfasis4 3 3 5" xfId="4273"/>
    <cellStyle name="20% - Énfasis4 3 3 5 2" xfId="7121"/>
    <cellStyle name="20% - Énfasis4 3 3 6" xfId="7122"/>
    <cellStyle name="20% - Énfasis4 3 3 7" xfId="9576"/>
    <cellStyle name="20% - Énfasis4 3 4" xfId="412"/>
    <cellStyle name="20% - Énfasis4 3 4 2" xfId="413"/>
    <cellStyle name="20% - Énfasis4 3 4 2 2" xfId="4274"/>
    <cellStyle name="20% - Énfasis4 3 4 2 2 2" xfId="7123"/>
    <cellStyle name="20% - Énfasis4 3 4 2 3" xfId="7124"/>
    <cellStyle name="20% - Énfasis4 3 4 3" xfId="4275"/>
    <cellStyle name="20% - Énfasis4 3 4 3 2" xfId="7125"/>
    <cellStyle name="20% - Énfasis4 3 4 4" xfId="7126"/>
    <cellStyle name="20% - Énfasis4 3 4 5" xfId="9577"/>
    <cellStyle name="20% - Énfasis4 3 5" xfId="414"/>
    <cellStyle name="20% - Énfasis4 3 6" xfId="4276"/>
    <cellStyle name="20% - Énfasis4 3 6 2" xfId="4277"/>
    <cellStyle name="20% - Énfasis4 3 6 2 2" xfId="7127"/>
    <cellStyle name="20% - Énfasis4 3 6 3" xfId="7128"/>
    <cellStyle name="20% - Énfasis4 3 7" xfId="4278"/>
    <cellStyle name="20% - Énfasis4 3 7 2" xfId="7129"/>
    <cellStyle name="20% - Énfasis4 3 8" xfId="7130"/>
    <cellStyle name="20% - Énfasis4 4" xfId="115"/>
    <cellStyle name="20% - Énfasis4 4 2" xfId="172"/>
    <cellStyle name="20% - Énfasis4 4 2 2" xfId="4279"/>
    <cellStyle name="20% - Énfasis4 4 2 2 2" xfId="4280"/>
    <cellStyle name="20% - Énfasis4 4 2 2 2 2" xfId="4281"/>
    <cellStyle name="20% - Énfasis4 4 2 2 2 2 2" xfId="7131"/>
    <cellStyle name="20% - Énfasis4 4 2 2 2 3" xfId="7132"/>
    <cellStyle name="20% - Énfasis4 4 2 2 3" xfId="4282"/>
    <cellStyle name="20% - Énfasis4 4 2 2 3 2" xfId="4283"/>
    <cellStyle name="20% - Énfasis4 4 2 2 3 2 2" xfId="7133"/>
    <cellStyle name="20% - Énfasis4 4 2 2 3 3" xfId="7134"/>
    <cellStyle name="20% - Énfasis4 4 2 2 4" xfId="4284"/>
    <cellStyle name="20% - Énfasis4 4 2 2 4 2" xfId="4285"/>
    <cellStyle name="20% - Énfasis4 4 2 2 4 2 2" xfId="7135"/>
    <cellStyle name="20% - Énfasis4 4 2 2 4 3" xfId="7136"/>
    <cellStyle name="20% - Énfasis4 4 2 2 5" xfId="4286"/>
    <cellStyle name="20% - Énfasis4 4 2 2 5 2" xfId="7137"/>
    <cellStyle name="20% - Énfasis4 4 2 2 6" xfId="7138"/>
    <cellStyle name="20% - Énfasis4 4 2 2 7" xfId="9578"/>
    <cellStyle name="20% - Énfasis4 4 2 3" xfId="4287"/>
    <cellStyle name="20% - Énfasis4 4 2 3 2" xfId="4288"/>
    <cellStyle name="20% - Énfasis4 4 2 3 2 2" xfId="7139"/>
    <cellStyle name="20% - Énfasis4 4 2 3 3" xfId="7140"/>
    <cellStyle name="20% - Énfasis4 4 2 4" xfId="4289"/>
    <cellStyle name="20% - Énfasis4 4 2 4 2" xfId="4290"/>
    <cellStyle name="20% - Énfasis4 4 2 4 2 2" xfId="7141"/>
    <cellStyle name="20% - Énfasis4 4 2 4 3" xfId="7142"/>
    <cellStyle name="20% - Énfasis4 4 2 5" xfId="4291"/>
    <cellStyle name="20% - Énfasis4 4 2 5 2" xfId="4292"/>
    <cellStyle name="20% - Énfasis4 4 2 5 2 2" xfId="7143"/>
    <cellStyle name="20% - Énfasis4 4 2 5 3" xfId="7144"/>
    <cellStyle name="20% - Énfasis4 4 2 6" xfId="4293"/>
    <cellStyle name="20% - Énfasis4 4 2 6 2" xfId="7145"/>
    <cellStyle name="20% - Énfasis4 4 2 7" xfId="7146"/>
    <cellStyle name="20% - Énfasis4 4 2 8" xfId="9579"/>
    <cellStyle name="20% - Énfasis4 4 3" xfId="4294"/>
    <cellStyle name="20% - Énfasis4 4 3 2" xfId="4295"/>
    <cellStyle name="20% - Énfasis4 4 3 2 2" xfId="4296"/>
    <cellStyle name="20% - Énfasis4 4 3 2 2 2" xfId="7147"/>
    <cellStyle name="20% - Énfasis4 4 3 2 3" xfId="7148"/>
    <cellStyle name="20% - Énfasis4 4 3 3" xfId="4297"/>
    <cellStyle name="20% - Énfasis4 4 3 3 2" xfId="4298"/>
    <cellStyle name="20% - Énfasis4 4 3 3 2 2" xfId="7149"/>
    <cellStyle name="20% - Énfasis4 4 3 3 3" xfId="7150"/>
    <cellStyle name="20% - Énfasis4 4 3 4" xfId="4299"/>
    <cellStyle name="20% - Énfasis4 4 3 4 2" xfId="4300"/>
    <cellStyle name="20% - Énfasis4 4 3 4 2 2" xfId="7151"/>
    <cellStyle name="20% - Énfasis4 4 3 4 3" xfId="7152"/>
    <cellStyle name="20% - Énfasis4 4 3 5" xfId="4301"/>
    <cellStyle name="20% - Énfasis4 4 3 5 2" xfId="7153"/>
    <cellStyle name="20% - Énfasis4 4 3 6" xfId="7154"/>
    <cellStyle name="20% - Énfasis4 4 3 7" xfId="9580"/>
    <cellStyle name="20% - Énfasis4 4 4" xfId="4302"/>
    <cellStyle name="20% - Énfasis4 4 4 2" xfId="4303"/>
    <cellStyle name="20% - Énfasis4 4 4 2 2" xfId="7155"/>
    <cellStyle name="20% - Énfasis4 4 4 3" xfId="7156"/>
    <cellStyle name="20% - Énfasis4 4 5" xfId="4304"/>
    <cellStyle name="20% - Énfasis4 4 5 2" xfId="4305"/>
    <cellStyle name="20% - Énfasis4 4 5 2 2" xfId="7157"/>
    <cellStyle name="20% - Énfasis4 4 5 3" xfId="7158"/>
    <cellStyle name="20% - Énfasis4 4 6" xfId="4306"/>
    <cellStyle name="20% - Énfasis4 4 6 2" xfId="4307"/>
    <cellStyle name="20% - Énfasis4 4 6 2 2" xfId="7159"/>
    <cellStyle name="20% - Énfasis4 4 6 3" xfId="7160"/>
    <cellStyle name="20% - Énfasis4 4 7" xfId="4308"/>
    <cellStyle name="20% - Énfasis4 4 7 2" xfId="7161"/>
    <cellStyle name="20% - Énfasis4 4 8" xfId="7162"/>
    <cellStyle name="20% - Énfasis4 4 9" xfId="9581"/>
    <cellStyle name="20% - Énfasis4 5" xfId="69"/>
    <cellStyle name="20% - Énfasis4 5 2" xfId="4309"/>
    <cellStyle name="20% - Énfasis4 5 2 2" xfId="4310"/>
    <cellStyle name="20% - Énfasis4 5 2 2 2" xfId="4311"/>
    <cellStyle name="20% - Énfasis4 5 2 2 2 2" xfId="7163"/>
    <cellStyle name="20% - Énfasis4 5 2 2 3" xfId="7164"/>
    <cellStyle name="20% - Énfasis4 5 2 3" xfId="4312"/>
    <cellStyle name="20% - Énfasis4 5 2 3 2" xfId="4313"/>
    <cellStyle name="20% - Énfasis4 5 2 3 2 2" xfId="7165"/>
    <cellStyle name="20% - Énfasis4 5 2 3 3" xfId="7166"/>
    <cellStyle name="20% - Énfasis4 5 2 4" xfId="4314"/>
    <cellStyle name="20% - Énfasis4 5 2 4 2" xfId="4315"/>
    <cellStyle name="20% - Énfasis4 5 2 4 2 2" xfId="7167"/>
    <cellStyle name="20% - Énfasis4 5 2 4 3" xfId="7168"/>
    <cellStyle name="20% - Énfasis4 5 2 5" xfId="4316"/>
    <cellStyle name="20% - Énfasis4 5 2 5 2" xfId="7169"/>
    <cellStyle name="20% - Énfasis4 5 2 6" xfId="7170"/>
    <cellStyle name="20% - Énfasis4 5 2 7" xfId="9582"/>
    <cellStyle name="20% - Énfasis4 5 3" xfId="4317"/>
    <cellStyle name="20% - Énfasis4 5 3 2" xfId="4318"/>
    <cellStyle name="20% - Énfasis4 5 3 2 2" xfId="7171"/>
    <cellStyle name="20% - Énfasis4 5 3 3" xfId="7172"/>
    <cellStyle name="20% - Énfasis4 5 4" xfId="4319"/>
    <cellStyle name="20% - Énfasis4 5 4 2" xfId="4320"/>
    <cellStyle name="20% - Énfasis4 5 4 2 2" xfId="7173"/>
    <cellStyle name="20% - Énfasis4 5 4 3" xfId="7174"/>
    <cellStyle name="20% - Énfasis4 5 5" xfId="4321"/>
    <cellStyle name="20% - Énfasis4 5 5 2" xfId="4322"/>
    <cellStyle name="20% - Énfasis4 5 5 2 2" xfId="7175"/>
    <cellStyle name="20% - Énfasis4 5 5 3" xfId="7176"/>
    <cellStyle name="20% - Énfasis4 5 6" xfId="4323"/>
    <cellStyle name="20% - Énfasis4 5 6 2" xfId="7177"/>
    <cellStyle name="20% - Énfasis4 5 7" xfId="7178"/>
    <cellStyle name="20% - Énfasis4 5 8" xfId="9583"/>
    <cellStyle name="20% - Énfasis4 6" xfId="127"/>
    <cellStyle name="20% - Énfasis4 6 2" xfId="4324"/>
    <cellStyle name="20% - Énfasis4 6 2 2" xfId="4325"/>
    <cellStyle name="20% - Énfasis4 6 2 2 2" xfId="4326"/>
    <cellStyle name="20% - Énfasis4 6 2 2 2 2" xfId="7179"/>
    <cellStyle name="20% - Énfasis4 6 2 2 3" xfId="7180"/>
    <cellStyle name="20% - Énfasis4 6 2 3" xfId="4327"/>
    <cellStyle name="20% - Énfasis4 6 2 3 2" xfId="4328"/>
    <cellStyle name="20% - Énfasis4 6 2 3 2 2" xfId="7181"/>
    <cellStyle name="20% - Énfasis4 6 2 3 3" xfId="7182"/>
    <cellStyle name="20% - Énfasis4 6 2 4" xfId="4329"/>
    <cellStyle name="20% - Énfasis4 6 2 4 2" xfId="4330"/>
    <cellStyle name="20% - Énfasis4 6 2 4 2 2" xfId="7183"/>
    <cellStyle name="20% - Énfasis4 6 2 4 3" xfId="7184"/>
    <cellStyle name="20% - Énfasis4 6 2 5" xfId="4331"/>
    <cellStyle name="20% - Énfasis4 6 2 5 2" xfId="7185"/>
    <cellStyle name="20% - Énfasis4 6 2 6" xfId="7186"/>
    <cellStyle name="20% - Énfasis4 6 2 7" xfId="9584"/>
    <cellStyle name="20% - Énfasis4 6 3" xfId="4332"/>
    <cellStyle name="20% - Énfasis4 6 3 2" xfId="4333"/>
    <cellStyle name="20% - Énfasis4 6 3 2 2" xfId="7187"/>
    <cellStyle name="20% - Énfasis4 6 3 3" xfId="7188"/>
    <cellStyle name="20% - Énfasis4 6 4" xfId="4334"/>
    <cellStyle name="20% - Énfasis4 6 4 2" xfId="4335"/>
    <cellStyle name="20% - Énfasis4 6 4 2 2" xfId="7189"/>
    <cellStyle name="20% - Énfasis4 6 4 3" xfId="7190"/>
    <cellStyle name="20% - Énfasis4 6 5" xfId="4336"/>
    <cellStyle name="20% - Énfasis4 6 5 2" xfId="4337"/>
    <cellStyle name="20% - Énfasis4 6 5 2 2" xfId="7191"/>
    <cellStyle name="20% - Énfasis4 6 5 3" xfId="7192"/>
    <cellStyle name="20% - Énfasis4 6 6" xfId="4338"/>
    <cellStyle name="20% - Énfasis4 6 6 2" xfId="7193"/>
    <cellStyle name="20% - Énfasis4 6 7" xfId="7194"/>
    <cellStyle name="20% - Énfasis4 6 8" xfId="9585"/>
    <cellStyle name="20% - Énfasis4 7" xfId="188"/>
    <cellStyle name="20% - Énfasis4 7 2" xfId="4339"/>
    <cellStyle name="20% - Énfasis4 7 2 2" xfId="4340"/>
    <cellStyle name="20% - Énfasis4 7 2 2 2" xfId="4341"/>
    <cellStyle name="20% - Énfasis4 7 2 2 2 2" xfId="7195"/>
    <cellStyle name="20% - Énfasis4 7 2 2 3" xfId="7196"/>
    <cellStyle name="20% - Énfasis4 7 2 3" xfId="4342"/>
    <cellStyle name="20% - Énfasis4 7 2 3 2" xfId="4343"/>
    <cellStyle name="20% - Énfasis4 7 2 3 2 2" xfId="7197"/>
    <cellStyle name="20% - Énfasis4 7 2 3 3" xfId="7198"/>
    <cellStyle name="20% - Énfasis4 7 2 4" xfId="4344"/>
    <cellStyle name="20% - Énfasis4 7 2 4 2" xfId="4345"/>
    <cellStyle name="20% - Énfasis4 7 2 4 2 2" xfId="7199"/>
    <cellStyle name="20% - Énfasis4 7 2 4 3" xfId="7200"/>
    <cellStyle name="20% - Énfasis4 7 2 5" xfId="4346"/>
    <cellStyle name="20% - Énfasis4 7 2 5 2" xfId="7201"/>
    <cellStyle name="20% - Énfasis4 7 2 6" xfId="7202"/>
    <cellStyle name="20% - Énfasis4 7 2 7" xfId="9586"/>
    <cellStyle name="20% - Énfasis4 7 3" xfId="4347"/>
    <cellStyle name="20% - Énfasis4 7 3 2" xfId="4348"/>
    <cellStyle name="20% - Énfasis4 7 3 2 2" xfId="7203"/>
    <cellStyle name="20% - Énfasis4 7 3 3" xfId="7204"/>
    <cellStyle name="20% - Énfasis4 7 4" xfId="4349"/>
    <cellStyle name="20% - Énfasis4 7 4 2" xfId="4350"/>
    <cellStyle name="20% - Énfasis4 7 4 2 2" xfId="7205"/>
    <cellStyle name="20% - Énfasis4 7 4 3" xfId="7206"/>
    <cellStyle name="20% - Énfasis4 7 5" xfId="4351"/>
    <cellStyle name="20% - Énfasis4 7 5 2" xfId="4352"/>
    <cellStyle name="20% - Énfasis4 7 5 2 2" xfId="7207"/>
    <cellStyle name="20% - Énfasis4 7 5 3" xfId="7208"/>
    <cellStyle name="20% - Énfasis4 7 6" xfId="4353"/>
    <cellStyle name="20% - Énfasis4 7 6 2" xfId="7209"/>
    <cellStyle name="20% - Énfasis4 7 7" xfId="7210"/>
    <cellStyle name="20% - Énfasis4 7 8" xfId="9587"/>
    <cellStyle name="20% - Énfasis4 8" xfId="215"/>
    <cellStyle name="20% - Énfasis4 8 2" xfId="4354"/>
    <cellStyle name="20% - Énfasis4 9" xfId="278"/>
    <cellStyle name="20% - Énfasis4 9 2" xfId="4355"/>
    <cellStyle name="20% - Énfasis4 9 2 2" xfId="4356"/>
    <cellStyle name="20% - Énfasis4 9 2 2 2" xfId="4357"/>
    <cellStyle name="20% - Énfasis4 9 2 2 2 2" xfId="7211"/>
    <cellStyle name="20% - Énfasis4 9 2 2 3" xfId="7212"/>
    <cellStyle name="20% - Énfasis4 9 2 3" xfId="4358"/>
    <cellStyle name="20% - Énfasis4 9 2 3 2" xfId="4359"/>
    <cellStyle name="20% - Énfasis4 9 2 3 2 2" xfId="7213"/>
    <cellStyle name="20% - Énfasis4 9 2 3 3" xfId="7214"/>
    <cellStyle name="20% - Énfasis4 9 2 4" xfId="4360"/>
    <cellStyle name="20% - Énfasis4 9 2 4 2" xfId="4361"/>
    <cellStyle name="20% - Énfasis4 9 2 4 2 2" xfId="7215"/>
    <cellStyle name="20% - Énfasis4 9 2 4 3" xfId="7216"/>
    <cellStyle name="20% - Énfasis4 9 2 5" xfId="4362"/>
    <cellStyle name="20% - Énfasis4 9 2 5 2" xfId="7217"/>
    <cellStyle name="20% - Énfasis4 9 2 6" xfId="7218"/>
    <cellStyle name="20% - Énfasis4 9 2 7" xfId="9588"/>
    <cellStyle name="20% - Énfasis4 9 3" xfId="4363"/>
    <cellStyle name="20% - Énfasis4 9 3 2" xfId="4364"/>
    <cellStyle name="20% - Énfasis4 9 3 2 2" xfId="7219"/>
    <cellStyle name="20% - Énfasis4 9 3 3" xfId="7220"/>
    <cellStyle name="20% - Énfasis4 9 4" xfId="4365"/>
    <cellStyle name="20% - Énfasis4 9 4 2" xfId="4366"/>
    <cellStyle name="20% - Énfasis4 9 4 2 2" xfId="7221"/>
    <cellStyle name="20% - Énfasis4 9 4 3" xfId="7222"/>
    <cellStyle name="20% - Énfasis4 9 5" xfId="4367"/>
    <cellStyle name="20% - Énfasis4 9 5 2" xfId="4368"/>
    <cellStyle name="20% - Énfasis4 9 5 2 2" xfId="7223"/>
    <cellStyle name="20% - Énfasis4 9 5 3" xfId="7224"/>
    <cellStyle name="20% - Énfasis4 9 6" xfId="4369"/>
    <cellStyle name="20% - Énfasis4 9 6 2" xfId="7225"/>
    <cellStyle name="20% - Énfasis4 9 7" xfId="7226"/>
    <cellStyle name="20% - Énfasis4 9 8" xfId="9589"/>
    <cellStyle name="20% - Énfasis5" xfId="38" builtinId="46" customBuiltin="1"/>
    <cellStyle name="20% - Énfasis5 10" xfId="4370"/>
    <cellStyle name="20% - Énfasis5 10 2" xfId="4371"/>
    <cellStyle name="20% - Énfasis5 10 2 2" xfId="4372"/>
    <cellStyle name="20% - Énfasis5 10 2 2 2" xfId="7227"/>
    <cellStyle name="20% - Énfasis5 10 2 3" xfId="7228"/>
    <cellStyle name="20% - Énfasis5 10 3" xfId="4373"/>
    <cellStyle name="20% - Énfasis5 10 3 2" xfId="4374"/>
    <cellStyle name="20% - Énfasis5 10 3 2 2" xfId="7229"/>
    <cellStyle name="20% - Énfasis5 10 3 3" xfId="7230"/>
    <cellStyle name="20% - Énfasis5 10 4" xfId="4375"/>
    <cellStyle name="20% - Énfasis5 10 4 2" xfId="4376"/>
    <cellStyle name="20% - Énfasis5 10 4 2 2" xfId="7231"/>
    <cellStyle name="20% - Énfasis5 10 4 3" xfId="7232"/>
    <cellStyle name="20% - Énfasis5 10 5" xfId="4377"/>
    <cellStyle name="20% - Énfasis5 10 5 2" xfId="7233"/>
    <cellStyle name="20% - Énfasis5 10 6" xfId="7234"/>
    <cellStyle name="20% - Énfasis5 10 7" xfId="9590"/>
    <cellStyle name="20% - Énfasis5 11" xfId="4378"/>
    <cellStyle name="20% - Énfasis5 11 2" xfId="4379"/>
    <cellStyle name="20% - Énfasis5 11 2 2" xfId="4380"/>
    <cellStyle name="20% - Énfasis5 11 2 2 2" xfId="7235"/>
    <cellStyle name="20% - Énfasis5 11 2 3" xfId="7236"/>
    <cellStyle name="20% - Énfasis5 11 3" xfId="4381"/>
    <cellStyle name="20% - Énfasis5 11 3 2" xfId="7237"/>
    <cellStyle name="20% - Énfasis5 11 4" xfId="7238"/>
    <cellStyle name="20% - Énfasis5 11 5" xfId="9591"/>
    <cellStyle name="20% - Énfasis5 12" xfId="4382"/>
    <cellStyle name="20% - Énfasis5 12 2" xfId="4383"/>
    <cellStyle name="20% - Énfasis5 12 2 2" xfId="7239"/>
    <cellStyle name="20% - Énfasis5 12 3" xfId="7240"/>
    <cellStyle name="20% - Énfasis5 13" xfId="4384"/>
    <cellStyle name="20% - Énfasis5 13 2" xfId="4385"/>
    <cellStyle name="20% - Énfasis5 13 2 2" xfId="7241"/>
    <cellStyle name="20% - Énfasis5 13 3" xfId="7242"/>
    <cellStyle name="20% - Énfasis5 14" xfId="4386"/>
    <cellStyle name="20% - Énfasis5 14 2" xfId="4387"/>
    <cellStyle name="20% - Énfasis5 14 2 2" xfId="7243"/>
    <cellStyle name="20% - Énfasis5 14 3" xfId="7244"/>
    <cellStyle name="20% - Énfasis5 15" xfId="4388"/>
    <cellStyle name="20% - Énfasis5 15 2" xfId="7245"/>
    <cellStyle name="20% - Énfasis5 16" xfId="7246"/>
    <cellStyle name="20% - Énfasis5 17" xfId="9592"/>
    <cellStyle name="20% - Énfasis5 18" xfId="9905"/>
    <cellStyle name="20% - Énfasis5 2" xfId="58"/>
    <cellStyle name="20% - Énfasis5 2 10" xfId="7247"/>
    <cellStyle name="20% - Énfasis5 2 2" xfId="88"/>
    <cellStyle name="20% - Énfasis5 2 2 2" xfId="415"/>
    <cellStyle name="20% - Énfasis5 2 2 2 2" xfId="416"/>
    <cellStyle name="20% - Énfasis5 2 2 2 2 2" xfId="417"/>
    <cellStyle name="20% - Énfasis5 2 2 2 2 2 2" xfId="7248"/>
    <cellStyle name="20% - Énfasis5 2 2 2 2 3" xfId="7249"/>
    <cellStyle name="20% - Énfasis5 2 2 2 3" xfId="418"/>
    <cellStyle name="20% - Énfasis5 2 2 2 3 2" xfId="4389"/>
    <cellStyle name="20% - Énfasis5 2 2 2 3 2 2" xfId="7250"/>
    <cellStyle name="20% - Énfasis5 2 2 2 3 3" xfId="7251"/>
    <cellStyle name="20% - Énfasis5 2 2 2 4" xfId="4390"/>
    <cellStyle name="20% - Énfasis5 2 2 2 4 2" xfId="4391"/>
    <cellStyle name="20% - Énfasis5 2 2 2 4 2 2" xfId="7252"/>
    <cellStyle name="20% - Énfasis5 2 2 2 4 3" xfId="7253"/>
    <cellStyle name="20% - Énfasis5 2 2 2 5" xfId="4392"/>
    <cellStyle name="20% - Énfasis5 2 2 2 5 2" xfId="7254"/>
    <cellStyle name="20% - Énfasis5 2 2 2 6" xfId="7255"/>
    <cellStyle name="20% - Énfasis5 2 2 2 7" xfId="9593"/>
    <cellStyle name="20% - Énfasis5 2 2 3" xfId="419"/>
    <cellStyle name="20% - Énfasis5 2 2 3 2" xfId="420"/>
    <cellStyle name="20% - Énfasis5 2 2 3 2 2" xfId="4393"/>
    <cellStyle name="20% - Énfasis5 2 2 3 2 2 2" xfId="7256"/>
    <cellStyle name="20% - Énfasis5 2 2 3 2 3" xfId="7257"/>
    <cellStyle name="20% - Énfasis5 2 2 3 3" xfId="4394"/>
    <cellStyle name="20% - Énfasis5 2 2 3 3 2" xfId="7258"/>
    <cellStyle name="20% - Énfasis5 2 2 3 4" xfId="7259"/>
    <cellStyle name="20% - Énfasis5 2 2 3 5" xfId="9594"/>
    <cellStyle name="20% - Énfasis5 2 2 4" xfId="421"/>
    <cellStyle name="20% - Énfasis5 2 2 4 2" xfId="422"/>
    <cellStyle name="20% - Énfasis5 2 2 5" xfId="423"/>
    <cellStyle name="20% - Énfasis5 2 2 5 2" xfId="4395"/>
    <cellStyle name="20% - Énfasis5 2 2 5 2 2" xfId="7260"/>
    <cellStyle name="20% - Énfasis5 2 2 5 3" xfId="7261"/>
    <cellStyle name="20% - Énfasis5 2 2 6" xfId="4396"/>
    <cellStyle name="20% - Énfasis5 2 2 6 2" xfId="7262"/>
    <cellStyle name="20% - Énfasis5 2 2 7" xfId="7263"/>
    <cellStyle name="20% - Énfasis5 2 3" xfId="145"/>
    <cellStyle name="20% - Énfasis5 2 3 2" xfId="424"/>
    <cellStyle name="20% - Énfasis5 2 3 2 2" xfId="425"/>
    <cellStyle name="20% - Énfasis5 2 3 2 2 2" xfId="4397"/>
    <cellStyle name="20% - Énfasis5 2 3 2 2 2 2" xfId="7264"/>
    <cellStyle name="20% - Énfasis5 2 3 2 2 3" xfId="7265"/>
    <cellStyle name="20% - Énfasis5 2 3 2 3" xfId="4398"/>
    <cellStyle name="20% - Énfasis5 2 3 2 3 2" xfId="4399"/>
    <cellStyle name="20% - Énfasis5 2 3 2 3 2 2" xfId="7266"/>
    <cellStyle name="20% - Énfasis5 2 3 2 3 3" xfId="7267"/>
    <cellStyle name="20% - Énfasis5 2 3 2 4" xfId="4400"/>
    <cellStyle name="20% - Énfasis5 2 3 2 4 2" xfId="4401"/>
    <cellStyle name="20% - Énfasis5 2 3 2 4 2 2" xfId="7268"/>
    <cellStyle name="20% - Énfasis5 2 3 2 4 3" xfId="7269"/>
    <cellStyle name="20% - Énfasis5 2 3 2 5" xfId="4402"/>
    <cellStyle name="20% - Énfasis5 2 3 2 5 2" xfId="7270"/>
    <cellStyle name="20% - Énfasis5 2 3 2 6" xfId="7271"/>
    <cellStyle name="20% - Énfasis5 2 3 2 7" xfId="9595"/>
    <cellStyle name="20% - Énfasis5 2 3 3" xfId="426"/>
    <cellStyle name="20% - Énfasis5 2 3 3 2" xfId="4403"/>
    <cellStyle name="20% - Énfasis5 2 3 3 2 2" xfId="7272"/>
    <cellStyle name="20% - Énfasis5 2 3 3 3" xfId="7273"/>
    <cellStyle name="20% - Énfasis5 2 3 4" xfId="4404"/>
    <cellStyle name="20% - Énfasis5 2 3 4 2" xfId="4405"/>
    <cellStyle name="20% - Énfasis5 2 3 4 2 2" xfId="7274"/>
    <cellStyle name="20% - Énfasis5 2 3 4 3" xfId="7275"/>
    <cellStyle name="20% - Énfasis5 2 3 5" xfId="4406"/>
    <cellStyle name="20% - Énfasis5 2 3 5 2" xfId="4407"/>
    <cellStyle name="20% - Énfasis5 2 3 5 2 2" xfId="7276"/>
    <cellStyle name="20% - Énfasis5 2 3 5 3" xfId="7277"/>
    <cellStyle name="20% - Énfasis5 2 3 6" xfId="4408"/>
    <cellStyle name="20% - Énfasis5 2 3 6 2" xfId="7278"/>
    <cellStyle name="20% - Énfasis5 2 3 7" xfId="7279"/>
    <cellStyle name="20% - Énfasis5 2 3 8" xfId="9596"/>
    <cellStyle name="20% - Énfasis5 2 4" xfId="207"/>
    <cellStyle name="20% - Énfasis5 2 4 2" xfId="427"/>
    <cellStyle name="20% - Énfasis5 2 4 2 2" xfId="4409"/>
    <cellStyle name="20% - Énfasis5 2 4 2 2 2" xfId="4410"/>
    <cellStyle name="20% - Énfasis5 2 4 2 2 2 2" xfId="7280"/>
    <cellStyle name="20% - Énfasis5 2 4 2 2 3" xfId="7281"/>
    <cellStyle name="20% - Énfasis5 2 4 2 3" xfId="4411"/>
    <cellStyle name="20% - Énfasis5 2 4 2 3 2" xfId="4412"/>
    <cellStyle name="20% - Énfasis5 2 4 2 3 2 2" xfId="7282"/>
    <cellStyle name="20% - Énfasis5 2 4 2 3 3" xfId="7283"/>
    <cellStyle name="20% - Énfasis5 2 4 2 4" xfId="4413"/>
    <cellStyle name="20% - Énfasis5 2 4 2 4 2" xfId="4414"/>
    <cellStyle name="20% - Énfasis5 2 4 2 4 2 2" xfId="7284"/>
    <cellStyle name="20% - Énfasis5 2 4 2 4 3" xfId="7285"/>
    <cellStyle name="20% - Énfasis5 2 4 2 5" xfId="4415"/>
    <cellStyle name="20% - Énfasis5 2 4 2 5 2" xfId="7286"/>
    <cellStyle name="20% - Énfasis5 2 4 2 6" xfId="7287"/>
    <cellStyle name="20% - Énfasis5 2 4 2 7" xfId="9597"/>
    <cellStyle name="20% - Énfasis5 2 4 3" xfId="4416"/>
    <cellStyle name="20% - Énfasis5 2 4 3 2" xfId="4417"/>
    <cellStyle name="20% - Énfasis5 2 4 3 2 2" xfId="7288"/>
    <cellStyle name="20% - Énfasis5 2 4 3 3" xfId="7289"/>
    <cellStyle name="20% - Énfasis5 2 4 4" xfId="4418"/>
    <cellStyle name="20% - Énfasis5 2 4 4 2" xfId="4419"/>
    <cellStyle name="20% - Énfasis5 2 4 4 2 2" xfId="7290"/>
    <cellStyle name="20% - Énfasis5 2 4 4 3" xfId="7291"/>
    <cellStyle name="20% - Énfasis5 2 4 5" xfId="4420"/>
    <cellStyle name="20% - Énfasis5 2 4 5 2" xfId="4421"/>
    <cellStyle name="20% - Énfasis5 2 4 5 2 2" xfId="7292"/>
    <cellStyle name="20% - Énfasis5 2 4 5 3" xfId="7293"/>
    <cellStyle name="20% - Énfasis5 2 4 6" xfId="4422"/>
    <cellStyle name="20% - Énfasis5 2 4 6 2" xfId="7294"/>
    <cellStyle name="20% - Énfasis5 2 4 7" xfId="7295"/>
    <cellStyle name="20% - Énfasis5 2 4 8" xfId="9598"/>
    <cellStyle name="20% - Énfasis5 2 5" xfId="428"/>
    <cellStyle name="20% - Énfasis5 2 5 2" xfId="429"/>
    <cellStyle name="20% - Énfasis5 2 5 2 2" xfId="4423"/>
    <cellStyle name="20% - Énfasis5 2 5 2 2 2" xfId="7296"/>
    <cellStyle name="20% - Énfasis5 2 5 2 3" xfId="7297"/>
    <cellStyle name="20% - Énfasis5 2 5 3" xfId="4424"/>
    <cellStyle name="20% - Énfasis5 2 5 3 2" xfId="4425"/>
    <cellStyle name="20% - Énfasis5 2 5 3 2 2" xfId="7298"/>
    <cellStyle name="20% - Énfasis5 2 5 3 3" xfId="7299"/>
    <cellStyle name="20% - Énfasis5 2 5 4" xfId="4426"/>
    <cellStyle name="20% - Énfasis5 2 5 4 2" xfId="4427"/>
    <cellStyle name="20% - Énfasis5 2 5 4 2 2" xfId="7300"/>
    <cellStyle name="20% - Énfasis5 2 5 4 3" xfId="7301"/>
    <cellStyle name="20% - Énfasis5 2 5 5" xfId="4428"/>
    <cellStyle name="20% - Énfasis5 2 5 5 2" xfId="7302"/>
    <cellStyle name="20% - Énfasis5 2 5 6" xfId="7303"/>
    <cellStyle name="20% - Énfasis5 2 5 7" xfId="9599"/>
    <cellStyle name="20% - Énfasis5 2 6" xfId="430"/>
    <cellStyle name="20% - Énfasis5 2 6 2" xfId="4429"/>
    <cellStyle name="20% - Énfasis5 2 6 2 2" xfId="4430"/>
    <cellStyle name="20% - Énfasis5 2 6 2 2 2" xfId="7304"/>
    <cellStyle name="20% - Énfasis5 2 6 2 3" xfId="7305"/>
    <cellStyle name="20% - Énfasis5 2 6 3" xfId="4431"/>
    <cellStyle name="20% - Énfasis5 2 6 3 2" xfId="7306"/>
    <cellStyle name="20% - Énfasis5 2 6 4" xfId="7307"/>
    <cellStyle name="20% - Énfasis5 2 6 5" xfId="9600"/>
    <cellStyle name="20% - Énfasis5 2 7" xfId="4432"/>
    <cellStyle name="20% - Énfasis5 2 8" xfId="4433"/>
    <cellStyle name="20% - Énfasis5 2 8 2" xfId="4434"/>
    <cellStyle name="20% - Énfasis5 2 8 2 2" xfId="7308"/>
    <cellStyle name="20% - Énfasis5 2 8 3" xfId="7309"/>
    <cellStyle name="20% - Énfasis5 2 9" xfId="4435"/>
    <cellStyle name="20% - Énfasis5 2 9 2" xfId="7310"/>
    <cellStyle name="20% - Énfasis5 3" xfId="102"/>
    <cellStyle name="20% - Énfasis5 3 2" xfId="159"/>
    <cellStyle name="20% - Énfasis5 3 2 2" xfId="431"/>
    <cellStyle name="20% - Énfasis5 3 2 2 2" xfId="432"/>
    <cellStyle name="20% - Énfasis5 3 2 2 2 2" xfId="4436"/>
    <cellStyle name="20% - Énfasis5 3 2 2 2 2 2" xfId="7311"/>
    <cellStyle name="20% - Énfasis5 3 2 2 2 3" xfId="7312"/>
    <cellStyle name="20% - Énfasis5 3 2 2 3" xfId="4437"/>
    <cellStyle name="20% - Énfasis5 3 2 2 3 2" xfId="4438"/>
    <cellStyle name="20% - Énfasis5 3 2 2 3 2 2" xfId="7313"/>
    <cellStyle name="20% - Énfasis5 3 2 2 3 3" xfId="7314"/>
    <cellStyle name="20% - Énfasis5 3 2 2 4" xfId="4439"/>
    <cellStyle name="20% - Énfasis5 3 2 2 4 2" xfId="4440"/>
    <cellStyle name="20% - Énfasis5 3 2 2 4 2 2" xfId="7315"/>
    <cellStyle name="20% - Énfasis5 3 2 2 4 3" xfId="7316"/>
    <cellStyle name="20% - Énfasis5 3 2 2 5" xfId="4441"/>
    <cellStyle name="20% - Énfasis5 3 2 2 5 2" xfId="7317"/>
    <cellStyle name="20% - Énfasis5 3 2 2 6" xfId="7318"/>
    <cellStyle name="20% - Énfasis5 3 2 2 7" xfId="9601"/>
    <cellStyle name="20% - Énfasis5 3 2 3" xfId="433"/>
    <cellStyle name="20% - Énfasis5 3 2 3 2" xfId="4442"/>
    <cellStyle name="20% - Énfasis5 3 2 3 2 2" xfId="7319"/>
    <cellStyle name="20% - Énfasis5 3 2 3 3" xfId="7320"/>
    <cellStyle name="20% - Énfasis5 3 2 4" xfId="4443"/>
    <cellStyle name="20% - Énfasis5 3 2 4 2" xfId="4444"/>
    <cellStyle name="20% - Énfasis5 3 2 4 2 2" xfId="7321"/>
    <cellStyle name="20% - Énfasis5 3 2 4 3" xfId="7322"/>
    <cellStyle name="20% - Énfasis5 3 2 5" xfId="4445"/>
    <cellStyle name="20% - Énfasis5 3 2 5 2" xfId="4446"/>
    <cellStyle name="20% - Énfasis5 3 2 5 2 2" xfId="7323"/>
    <cellStyle name="20% - Énfasis5 3 2 5 3" xfId="7324"/>
    <cellStyle name="20% - Énfasis5 3 2 6" xfId="4447"/>
    <cellStyle name="20% - Énfasis5 3 2 6 2" xfId="7325"/>
    <cellStyle name="20% - Énfasis5 3 2 7" xfId="7326"/>
    <cellStyle name="20% - Énfasis5 3 2 8" xfId="9602"/>
    <cellStyle name="20% - Énfasis5 3 3" xfId="434"/>
    <cellStyle name="20% - Énfasis5 3 3 2" xfId="435"/>
    <cellStyle name="20% - Énfasis5 3 3 2 2" xfId="4448"/>
    <cellStyle name="20% - Énfasis5 3 3 2 2 2" xfId="7327"/>
    <cellStyle name="20% - Énfasis5 3 3 2 3" xfId="7328"/>
    <cellStyle name="20% - Énfasis5 3 3 3" xfId="4449"/>
    <cellStyle name="20% - Énfasis5 3 3 3 2" xfId="4450"/>
    <cellStyle name="20% - Énfasis5 3 3 3 2 2" xfId="7329"/>
    <cellStyle name="20% - Énfasis5 3 3 3 3" xfId="7330"/>
    <cellStyle name="20% - Énfasis5 3 3 4" xfId="4451"/>
    <cellStyle name="20% - Énfasis5 3 3 4 2" xfId="4452"/>
    <cellStyle name="20% - Énfasis5 3 3 4 2 2" xfId="7331"/>
    <cellStyle name="20% - Énfasis5 3 3 4 3" xfId="7332"/>
    <cellStyle name="20% - Énfasis5 3 3 5" xfId="4453"/>
    <cellStyle name="20% - Énfasis5 3 3 5 2" xfId="7333"/>
    <cellStyle name="20% - Énfasis5 3 3 6" xfId="7334"/>
    <cellStyle name="20% - Énfasis5 3 3 7" xfId="9603"/>
    <cellStyle name="20% - Énfasis5 3 4" xfId="436"/>
    <cellStyle name="20% - Énfasis5 3 4 2" xfId="437"/>
    <cellStyle name="20% - Énfasis5 3 4 2 2" xfId="4454"/>
    <cellStyle name="20% - Énfasis5 3 4 2 2 2" xfId="7335"/>
    <cellStyle name="20% - Énfasis5 3 4 2 3" xfId="7336"/>
    <cellStyle name="20% - Énfasis5 3 4 3" xfId="4455"/>
    <cellStyle name="20% - Énfasis5 3 4 3 2" xfId="7337"/>
    <cellStyle name="20% - Énfasis5 3 4 4" xfId="7338"/>
    <cellStyle name="20% - Énfasis5 3 4 5" xfId="9604"/>
    <cellStyle name="20% - Énfasis5 3 5" xfId="438"/>
    <cellStyle name="20% - Énfasis5 3 6" xfId="4456"/>
    <cellStyle name="20% - Énfasis5 3 6 2" xfId="4457"/>
    <cellStyle name="20% - Énfasis5 3 6 2 2" xfId="7339"/>
    <cellStyle name="20% - Énfasis5 3 6 3" xfId="7340"/>
    <cellStyle name="20% - Énfasis5 3 7" xfId="4458"/>
    <cellStyle name="20% - Énfasis5 3 7 2" xfId="7341"/>
    <cellStyle name="20% - Énfasis5 3 8" xfId="7342"/>
    <cellStyle name="20% - Énfasis5 4" xfId="117"/>
    <cellStyle name="20% - Énfasis5 4 2" xfId="174"/>
    <cellStyle name="20% - Énfasis5 4 2 2" xfId="4459"/>
    <cellStyle name="20% - Énfasis5 4 2 2 2" xfId="4460"/>
    <cellStyle name="20% - Énfasis5 4 2 2 2 2" xfId="4461"/>
    <cellStyle name="20% - Énfasis5 4 2 2 2 2 2" xfId="7343"/>
    <cellStyle name="20% - Énfasis5 4 2 2 2 3" xfId="7344"/>
    <cellStyle name="20% - Énfasis5 4 2 2 3" xfId="4462"/>
    <cellStyle name="20% - Énfasis5 4 2 2 3 2" xfId="4463"/>
    <cellStyle name="20% - Énfasis5 4 2 2 3 2 2" xfId="7345"/>
    <cellStyle name="20% - Énfasis5 4 2 2 3 3" xfId="7346"/>
    <cellStyle name="20% - Énfasis5 4 2 2 4" xfId="4464"/>
    <cellStyle name="20% - Énfasis5 4 2 2 4 2" xfId="4465"/>
    <cellStyle name="20% - Énfasis5 4 2 2 4 2 2" xfId="7347"/>
    <cellStyle name="20% - Énfasis5 4 2 2 4 3" xfId="7348"/>
    <cellStyle name="20% - Énfasis5 4 2 2 5" xfId="4466"/>
    <cellStyle name="20% - Énfasis5 4 2 2 5 2" xfId="7349"/>
    <cellStyle name="20% - Énfasis5 4 2 2 6" xfId="7350"/>
    <cellStyle name="20% - Énfasis5 4 2 2 7" xfId="9605"/>
    <cellStyle name="20% - Énfasis5 4 2 3" xfId="4467"/>
    <cellStyle name="20% - Énfasis5 4 2 3 2" xfId="4468"/>
    <cellStyle name="20% - Énfasis5 4 2 3 2 2" xfId="7351"/>
    <cellStyle name="20% - Énfasis5 4 2 3 3" xfId="7352"/>
    <cellStyle name="20% - Énfasis5 4 2 4" xfId="4469"/>
    <cellStyle name="20% - Énfasis5 4 2 4 2" xfId="4470"/>
    <cellStyle name="20% - Énfasis5 4 2 4 2 2" xfId="7353"/>
    <cellStyle name="20% - Énfasis5 4 2 4 3" xfId="7354"/>
    <cellStyle name="20% - Énfasis5 4 2 5" xfId="4471"/>
    <cellStyle name="20% - Énfasis5 4 2 5 2" xfId="4472"/>
    <cellStyle name="20% - Énfasis5 4 2 5 2 2" xfId="7355"/>
    <cellStyle name="20% - Énfasis5 4 2 5 3" xfId="7356"/>
    <cellStyle name="20% - Énfasis5 4 2 6" xfId="4473"/>
    <cellStyle name="20% - Énfasis5 4 2 6 2" xfId="7357"/>
    <cellStyle name="20% - Énfasis5 4 2 7" xfId="7358"/>
    <cellStyle name="20% - Énfasis5 4 2 8" xfId="9606"/>
    <cellStyle name="20% - Énfasis5 4 3" xfId="4474"/>
    <cellStyle name="20% - Énfasis5 4 3 2" xfId="4475"/>
    <cellStyle name="20% - Énfasis5 4 3 2 2" xfId="4476"/>
    <cellStyle name="20% - Énfasis5 4 3 2 2 2" xfId="7359"/>
    <cellStyle name="20% - Énfasis5 4 3 2 3" xfId="7360"/>
    <cellStyle name="20% - Énfasis5 4 3 3" xfId="4477"/>
    <cellStyle name="20% - Énfasis5 4 3 3 2" xfId="4478"/>
    <cellStyle name="20% - Énfasis5 4 3 3 2 2" xfId="7361"/>
    <cellStyle name="20% - Énfasis5 4 3 3 3" xfId="7362"/>
    <cellStyle name="20% - Énfasis5 4 3 4" xfId="4479"/>
    <cellStyle name="20% - Énfasis5 4 3 4 2" xfId="4480"/>
    <cellStyle name="20% - Énfasis5 4 3 4 2 2" xfId="7363"/>
    <cellStyle name="20% - Énfasis5 4 3 4 3" xfId="7364"/>
    <cellStyle name="20% - Énfasis5 4 3 5" xfId="4481"/>
    <cellStyle name="20% - Énfasis5 4 3 5 2" xfId="7365"/>
    <cellStyle name="20% - Énfasis5 4 3 6" xfId="7366"/>
    <cellStyle name="20% - Énfasis5 4 3 7" xfId="9607"/>
    <cellStyle name="20% - Énfasis5 4 4" xfId="4482"/>
    <cellStyle name="20% - Énfasis5 4 4 2" xfId="4483"/>
    <cellStyle name="20% - Énfasis5 4 4 2 2" xfId="7367"/>
    <cellStyle name="20% - Énfasis5 4 4 3" xfId="7368"/>
    <cellStyle name="20% - Énfasis5 4 5" xfId="4484"/>
    <cellStyle name="20% - Énfasis5 4 5 2" xfId="4485"/>
    <cellStyle name="20% - Énfasis5 4 5 2 2" xfId="7369"/>
    <cellStyle name="20% - Énfasis5 4 5 3" xfId="7370"/>
    <cellStyle name="20% - Énfasis5 4 6" xfId="4486"/>
    <cellStyle name="20% - Énfasis5 4 6 2" xfId="4487"/>
    <cellStyle name="20% - Énfasis5 4 6 2 2" xfId="7371"/>
    <cellStyle name="20% - Énfasis5 4 6 3" xfId="7372"/>
    <cellStyle name="20% - Énfasis5 4 7" xfId="4488"/>
    <cellStyle name="20% - Énfasis5 4 7 2" xfId="7373"/>
    <cellStyle name="20% - Énfasis5 4 8" xfId="7374"/>
    <cellStyle name="20% - Énfasis5 4 9" xfId="9608"/>
    <cellStyle name="20% - Énfasis5 5" xfId="71"/>
    <cellStyle name="20% - Énfasis5 5 2" xfId="4489"/>
    <cellStyle name="20% - Énfasis5 5 2 2" xfId="4490"/>
    <cellStyle name="20% - Énfasis5 5 2 2 2" xfId="4491"/>
    <cellStyle name="20% - Énfasis5 5 2 2 2 2" xfId="7375"/>
    <cellStyle name="20% - Énfasis5 5 2 2 3" xfId="7376"/>
    <cellStyle name="20% - Énfasis5 5 2 3" xfId="4492"/>
    <cellStyle name="20% - Énfasis5 5 2 3 2" xfId="4493"/>
    <cellStyle name="20% - Énfasis5 5 2 3 2 2" xfId="7377"/>
    <cellStyle name="20% - Énfasis5 5 2 3 3" xfId="7378"/>
    <cellStyle name="20% - Énfasis5 5 2 4" xfId="4494"/>
    <cellStyle name="20% - Énfasis5 5 2 4 2" xfId="4495"/>
    <cellStyle name="20% - Énfasis5 5 2 4 2 2" xfId="7379"/>
    <cellStyle name="20% - Énfasis5 5 2 4 3" xfId="7380"/>
    <cellStyle name="20% - Énfasis5 5 2 5" xfId="4496"/>
    <cellStyle name="20% - Énfasis5 5 2 5 2" xfId="7381"/>
    <cellStyle name="20% - Énfasis5 5 2 6" xfId="7382"/>
    <cellStyle name="20% - Énfasis5 5 2 7" xfId="9609"/>
    <cellStyle name="20% - Énfasis5 5 3" xfId="4497"/>
    <cellStyle name="20% - Énfasis5 5 3 2" xfId="4498"/>
    <cellStyle name="20% - Énfasis5 5 3 2 2" xfId="7383"/>
    <cellStyle name="20% - Énfasis5 5 3 3" xfId="7384"/>
    <cellStyle name="20% - Énfasis5 5 4" xfId="4499"/>
    <cellStyle name="20% - Énfasis5 5 4 2" xfId="4500"/>
    <cellStyle name="20% - Énfasis5 5 4 2 2" xfId="7385"/>
    <cellStyle name="20% - Énfasis5 5 4 3" xfId="7386"/>
    <cellStyle name="20% - Énfasis5 5 5" xfId="4501"/>
    <cellStyle name="20% - Énfasis5 5 5 2" xfId="4502"/>
    <cellStyle name="20% - Énfasis5 5 5 2 2" xfId="7387"/>
    <cellStyle name="20% - Énfasis5 5 5 3" xfId="7388"/>
    <cellStyle name="20% - Énfasis5 5 6" xfId="4503"/>
    <cellStyle name="20% - Énfasis5 5 6 2" xfId="7389"/>
    <cellStyle name="20% - Énfasis5 5 7" xfId="7390"/>
    <cellStyle name="20% - Énfasis5 5 8" xfId="9610"/>
    <cellStyle name="20% - Énfasis5 6" xfId="129"/>
    <cellStyle name="20% - Énfasis5 6 2" xfId="4504"/>
    <cellStyle name="20% - Énfasis5 6 2 2" xfId="4505"/>
    <cellStyle name="20% - Énfasis5 6 2 2 2" xfId="4506"/>
    <cellStyle name="20% - Énfasis5 6 2 2 2 2" xfId="7391"/>
    <cellStyle name="20% - Énfasis5 6 2 2 3" xfId="7392"/>
    <cellStyle name="20% - Énfasis5 6 2 3" xfId="4507"/>
    <cellStyle name="20% - Énfasis5 6 2 3 2" xfId="4508"/>
    <cellStyle name="20% - Énfasis5 6 2 3 2 2" xfId="7393"/>
    <cellStyle name="20% - Énfasis5 6 2 3 3" xfId="7394"/>
    <cellStyle name="20% - Énfasis5 6 2 4" xfId="4509"/>
    <cellStyle name="20% - Énfasis5 6 2 4 2" xfId="4510"/>
    <cellStyle name="20% - Énfasis5 6 2 4 2 2" xfId="7395"/>
    <cellStyle name="20% - Énfasis5 6 2 4 3" xfId="7396"/>
    <cellStyle name="20% - Énfasis5 6 2 5" xfId="4511"/>
    <cellStyle name="20% - Énfasis5 6 2 5 2" xfId="7397"/>
    <cellStyle name="20% - Énfasis5 6 2 6" xfId="7398"/>
    <cellStyle name="20% - Énfasis5 6 2 7" xfId="9611"/>
    <cellStyle name="20% - Énfasis5 6 3" xfId="4512"/>
    <cellStyle name="20% - Énfasis5 6 3 2" xfId="4513"/>
    <cellStyle name="20% - Énfasis5 6 3 2 2" xfId="7399"/>
    <cellStyle name="20% - Énfasis5 6 3 3" xfId="7400"/>
    <cellStyle name="20% - Énfasis5 6 4" xfId="4514"/>
    <cellStyle name="20% - Énfasis5 6 4 2" xfId="4515"/>
    <cellStyle name="20% - Énfasis5 6 4 2 2" xfId="7401"/>
    <cellStyle name="20% - Énfasis5 6 4 3" xfId="7402"/>
    <cellStyle name="20% - Énfasis5 6 5" xfId="4516"/>
    <cellStyle name="20% - Énfasis5 6 5 2" xfId="4517"/>
    <cellStyle name="20% - Énfasis5 6 5 2 2" xfId="7403"/>
    <cellStyle name="20% - Énfasis5 6 5 3" xfId="7404"/>
    <cellStyle name="20% - Énfasis5 6 6" xfId="4518"/>
    <cellStyle name="20% - Énfasis5 6 6 2" xfId="7405"/>
    <cellStyle name="20% - Énfasis5 6 7" xfId="7406"/>
    <cellStyle name="20% - Énfasis5 6 8" xfId="9612"/>
    <cellStyle name="20% - Énfasis5 7" xfId="190"/>
    <cellStyle name="20% - Énfasis5 7 2" xfId="4519"/>
    <cellStyle name="20% - Énfasis5 7 2 2" xfId="4520"/>
    <cellStyle name="20% - Énfasis5 7 2 2 2" xfId="4521"/>
    <cellStyle name="20% - Énfasis5 7 2 2 2 2" xfId="7407"/>
    <cellStyle name="20% - Énfasis5 7 2 2 3" xfId="7408"/>
    <cellStyle name="20% - Énfasis5 7 2 3" xfId="4522"/>
    <cellStyle name="20% - Énfasis5 7 2 3 2" xfId="4523"/>
    <cellStyle name="20% - Énfasis5 7 2 3 2 2" xfId="7409"/>
    <cellStyle name="20% - Énfasis5 7 2 3 3" xfId="7410"/>
    <cellStyle name="20% - Énfasis5 7 2 4" xfId="4524"/>
    <cellStyle name="20% - Énfasis5 7 2 4 2" xfId="4525"/>
    <cellStyle name="20% - Énfasis5 7 2 4 2 2" xfId="7411"/>
    <cellStyle name="20% - Énfasis5 7 2 4 3" xfId="7412"/>
    <cellStyle name="20% - Énfasis5 7 2 5" xfId="4526"/>
    <cellStyle name="20% - Énfasis5 7 2 5 2" xfId="7413"/>
    <cellStyle name="20% - Énfasis5 7 2 6" xfId="7414"/>
    <cellStyle name="20% - Énfasis5 7 2 7" xfId="9613"/>
    <cellStyle name="20% - Énfasis5 7 3" xfId="4527"/>
    <cellStyle name="20% - Énfasis5 7 3 2" xfId="4528"/>
    <cellStyle name="20% - Énfasis5 7 3 2 2" xfId="7415"/>
    <cellStyle name="20% - Énfasis5 7 3 3" xfId="7416"/>
    <cellStyle name="20% - Énfasis5 7 4" xfId="4529"/>
    <cellStyle name="20% - Énfasis5 7 4 2" xfId="4530"/>
    <cellStyle name="20% - Énfasis5 7 4 2 2" xfId="7417"/>
    <cellStyle name="20% - Énfasis5 7 4 3" xfId="7418"/>
    <cellStyle name="20% - Énfasis5 7 5" xfId="4531"/>
    <cellStyle name="20% - Énfasis5 7 5 2" xfId="4532"/>
    <cellStyle name="20% - Énfasis5 7 5 2 2" xfId="7419"/>
    <cellStyle name="20% - Énfasis5 7 5 3" xfId="7420"/>
    <cellStyle name="20% - Énfasis5 7 6" xfId="4533"/>
    <cellStyle name="20% - Énfasis5 7 6 2" xfId="7421"/>
    <cellStyle name="20% - Énfasis5 7 7" xfId="7422"/>
    <cellStyle name="20% - Énfasis5 7 8" xfId="9614"/>
    <cellStyle name="20% - Énfasis5 8" xfId="216"/>
    <cellStyle name="20% - Énfasis5 8 2" xfId="4534"/>
    <cellStyle name="20% - Énfasis5 9" xfId="280"/>
    <cellStyle name="20% - Énfasis5 9 2" xfId="4535"/>
    <cellStyle name="20% - Énfasis5 9 2 2" xfId="4536"/>
    <cellStyle name="20% - Énfasis5 9 2 2 2" xfId="4537"/>
    <cellStyle name="20% - Énfasis5 9 2 2 2 2" xfId="7423"/>
    <cellStyle name="20% - Énfasis5 9 2 2 3" xfId="7424"/>
    <cellStyle name="20% - Énfasis5 9 2 3" xfId="4538"/>
    <cellStyle name="20% - Énfasis5 9 2 3 2" xfId="4539"/>
    <cellStyle name="20% - Énfasis5 9 2 3 2 2" xfId="7425"/>
    <cellStyle name="20% - Énfasis5 9 2 3 3" xfId="7426"/>
    <cellStyle name="20% - Énfasis5 9 2 4" xfId="4540"/>
    <cellStyle name="20% - Énfasis5 9 2 4 2" xfId="4541"/>
    <cellStyle name="20% - Énfasis5 9 2 4 2 2" xfId="7427"/>
    <cellStyle name="20% - Énfasis5 9 2 4 3" xfId="7428"/>
    <cellStyle name="20% - Énfasis5 9 2 5" xfId="4542"/>
    <cellStyle name="20% - Énfasis5 9 2 5 2" xfId="7429"/>
    <cellStyle name="20% - Énfasis5 9 2 6" xfId="7430"/>
    <cellStyle name="20% - Énfasis5 9 2 7" xfId="9615"/>
    <cellStyle name="20% - Énfasis5 9 3" xfId="4543"/>
    <cellStyle name="20% - Énfasis5 9 3 2" xfId="4544"/>
    <cellStyle name="20% - Énfasis5 9 3 2 2" xfId="7431"/>
    <cellStyle name="20% - Énfasis5 9 3 3" xfId="7432"/>
    <cellStyle name="20% - Énfasis5 9 4" xfId="4545"/>
    <cellStyle name="20% - Énfasis5 9 4 2" xfId="4546"/>
    <cellStyle name="20% - Énfasis5 9 4 2 2" xfId="7433"/>
    <cellStyle name="20% - Énfasis5 9 4 3" xfId="7434"/>
    <cellStyle name="20% - Énfasis5 9 5" xfId="4547"/>
    <cellStyle name="20% - Énfasis5 9 5 2" xfId="4548"/>
    <cellStyle name="20% - Énfasis5 9 5 2 2" xfId="7435"/>
    <cellStyle name="20% - Énfasis5 9 5 3" xfId="7436"/>
    <cellStyle name="20% - Énfasis5 9 6" xfId="4549"/>
    <cellStyle name="20% - Énfasis5 9 6 2" xfId="7437"/>
    <cellStyle name="20% - Énfasis5 9 7" xfId="7438"/>
    <cellStyle name="20% - Énfasis5 9 8" xfId="9616"/>
    <cellStyle name="20% - Énfasis6" xfId="42" builtinId="50" customBuiltin="1"/>
    <cellStyle name="20% - Énfasis6 10" xfId="4550"/>
    <cellStyle name="20% - Énfasis6 10 2" xfId="4551"/>
    <cellStyle name="20% - Énfasis6 10 2 2" xfId="4552"/>
    <cellStyle name="20% - Énfasis6 10 2 2 2" xfId="7439"/>
    <cellStyle name="20% - Énfasis6 10 2 3" xfId="7440"/>
    <cellStyle name="20% - Énfasis6 10 3" xfId="4553"/>
    <cellStyle name="20% - Énfasis6 10 3 2" xfId="4554"/>
    <cellStyle name="20% - Énfasis6 10 3 2 2" xfId="7441"/>
    <cellStyle name="20% - Énfasis6 10 3 3" xfId="7442"/>
    <cellStyle name="20% - Énfasis6 10 4" xfId="4555"/>
    <cellStyle name="20% - Énfasis6 10 4 2" xfId="4556"/>
    <cellStyle name="20% - Énfasis6 10 4 2 2" xfId="7443"/>
    <cellStyle name="20% - Énfasis6 10 4 3" xfId="7444"/>
    <cellStyle name="20% - Énfasis6 10 5" xfId="4557"/>
    <cellStyle name="20% - Énfasis6 10 5 2" xfId="7445"/>
    <cellStyle name="20% - Énfasis6 10 6" xfId="7446"/>
    <cellStyle name="20% - Énfasis6 10 7" xfId="9617"/>
    <cellStyle name="20% - Énfasis6 11" xfId="4558"/>
    <cellStyle name="20% - Énfasis6 11 2" xfId="4559"/>
    <cellStyle name="20% - Énfasis6 11 2 2" xfId="4560"/>
    <cellStyle name="20% - Énfasis6 11 2 2 2" xfId="7447"/>
    <cellStyle name="20% - Énfasis6 11 2 3" xfId="7448"/>
    <cellStyle name="20% - Énfasis6 11 3" xfId="4561"/>
    <cellStyle name="20% - Énfasis6 11 3 2" xfId="7449"/>
    <cellStyle name="20% - Énfasis6 11 4" xfId="7450"/>
    <cellStyle name="20% - Énfasis6 11 5" xfId="9618"/>
    <cellStyle name="20% - Énfasis6 12" xfId="4562"/>
    <cellStyle name="20% - Énfasis6 12 2" xfId="4563"/>
    <cellStyle name="20% - Énfasis6 12 2 2" xfId="7451"/>
    <cellStyle name="20% - Énfasis6 12 3" xfId="7452"/>
    <cellStyle name="20% - Énfasis6 13" xfId="4564"/>
    <cellStyle name="20% - Énfasis6 13 2" xfId="4565"/>
    <cellStyle name="20% - Énfasis6 13 2 2" xfId="7453"/>
    <cellStyle name="20% - Énfasis6 13 3" xfId="7454"/>
    <cellStyle name="20% - Énfasis6 14" xfId="4566"/>
    <cellStyle name="20% - Énfasis6 14 2" xfId="4567"/>
    <cellStyle name="20% - Énfasis6 14 2 2" xfId="7455"/>
    <cellStyle name="20% - Énfasis6 14 3" xfId="7456"/>
    <cellStyle name="20% - Énfasis6 15" xfId="4568"/>
    <cellStyle name="20% - Énfasis6 15 2" xfId="7457"/>
    <cellStyle name="20% - Énfasis6 16" xfId="7458"/>
    <cellStyle name="20% - Énfasis6 17" xfId="9619"/>
    <cellStyle name="20% - Énfasis6 18" xfId="9909"/>
    <cellStyle name="20% - Énfasis6 2" xfId="60"/>
    <cellStyle name="20% - Énfasis6 2 10" xfId="7459"/>
    <cellStyle name="20% - Énfasis6 2 2" xfId="90"/>
    <cellStyle name="20% - Énfasis6 2 2 2" xfId="439"/>
    <cellStyle name="20% - Énfasis6 2 2 2 2" xfId="440"/>
    <cellStyle name="20% - Énfasis6 2 2 2 2 2" xfId="441"/>
    <cellStyle name="20% - Énfasis6 2 2 2 2 2 2" xfId="7460"/>
    <cellStyle name="20% - Énfasis6 2 2 2 2 3" xfId="7461"/>
    <cellStyle name="20% - Énfasis6 2 2 2 3" xfId="442"/>
    <cellStyle name="20% - Énfasis6 2 2 2 3 2" xfId="4569"/>
    <cellStyle name="20% - Énfasis6 2 2 2 3 2 2" xfId="7462"/>
    <cellStyle name="20% - Énfasis6 2 2 2 3 3" xfId="7463"/>
    <cellStyle name="20% - Énfasis6 2 2 2 4" xfId="4570"/>
    <cellStyle name="20% - Énfasis6 2 2 2 4 2" xfId="4571"/>
    <cellStyle name="20% - Énfasis6 2 2 2 4 2 2" xfId="7464"/>
    <cellStyle name="20% - Énfasis6 2 2 2 4 3" xfId="7465"/>
    <cellStyle name="20% - Énfasis6 2 2 2 5" xfId="4572"/>
    <cellStyle name="20% - Énfasis6 2 2 2 5 2" xfId="7466"/>
    <cellStyle name="20% - Énfasis6 2 2 2 6" xfId="7467"/>
    <cellStyle name="20% - Énfasis6 2 2 2 7" xfId="9620"/>
    <cellStyle name="20% - Énfasis6 2 2 3" xfId="443"/>
    <cellStyle name="20% - Énfasis6 2 2 3 2" xfId="444"/>
    <cellStyle name="20% - Énfasis6 2 2 3 2 2" xfId="4573"/>
    <cellStyle name="20% - Énfasis6 2 2 3 2 2 2" xfId="7468"/>
    <cellStyle name="20% - Énfasis6 2 2 3 2 3" xfId="7469"/>
    <cellStyle name="20% - Énfasis6 2 2 3 3" xfId="4574"/>
    <cellStyle name="20% - Énfasis6 2 2 3 3 2" xfId="7470"/>
    <cellStyle name="20% - Énfasis6 2 2 3 4" xfId="7471"/>
    <cellStyle name="20% - Énfasis6 2 2 3 5" xfId="9621"/>
    <cellStyle name="20% - Énfasis6 2 2 4" xfId="445"/>
    <cellStyle name="20% - Énfasis6 2 2 4 2" xfId="446"/>
    <cellStyle name="20% - Énfasis6 2 2 5" xfId="447"/>
    <cellStyle name="20% - Énfasis6 2 2 5 2" xfId="4575"/>
    <cellStyle name="20% - Énfasis6 2 2 5 2 2" xfId="7472"/>
    <cellStyle name="20% - Énfasis6 2 2 5 3" xfId="7473"/>
    <cellStyle name="20% - Énfasis6 2 2 6" xfId="4576"/>
    <cellStyle name="20% - Énfasis6 2 2 6 2" xfId="7474"/>
    <cellStyle name="20% - Énfasis6 2 2 7" xfId="7475"/>
    <cellStyle name="20% - Énfasis6 2 3" xfId="147"/>
    <cellStyle name="20% - Énfasis6 2 3 2" xfId="448"/>
    <cellStyle name="20% - Énfasis6 2 3 2 2" xfId="449"/>
    <cellStyle name="20% - Énfasis6 2 3 2 2 2" xfId="4577"/>
    <cellStyle name="20% - Énfasis6 2 3 2 2 2 2" xfId="7476"/>
    <cellStyle name="20% - Énfasis6 2 3 2 2 3" xfId="7477"/>
    <cellStyle name="20% - Énfasis6 2 3 2 3" xfId="4578"/>
    <cellStyle name="20% - Énfasis6 2 3 2 3 2" xfId="4579"/>
    <cellStyle name="20% - Énfasis6 2 3 2 3 2 2" xfId="7478"/>
    <cellStyle name="20% - Énfasis6 2 3 2 3 3" xfId="7479"/>
    <cellStyle name="20% - Énfasis6 2 3 2 4" xfId="4580"/>
    <cellStyle name="20% - Énfasis6 2 3 2 4 2" xfId="4581"/>
    <cellStyle name="20% - Énfasis6 2 3 2 4 2 2" xfId="7480"/>
    <cellStyle name="20% - Énfasis6 2 3 2 4 3" xfId="7481"/>
    <cellStyle name="20% - Énfasis6 2 3 2 5" xfId="4582"/>
    <cellStyle name="20% - Énfasis6 2 3 2 5 2" xfId="7482"/>
    <cellStyle name="20% - Énfasis6 2 3 2 6" xfId="7483"/>
    <cellStyle name="20% - Énfasis6 2 3 2 7" xfId="9622"/>
    <cellStyle name="20% - Énfasis6 2 3 3" xfId="450"/>
    <cellStyle name="20% - Énfasis6 2 3 3 2" xfId="4583"/>
    <cellStyle name="20% - Énfasis6 2 3 3 2 2" xfId="7484"/>
    <cellStyle name="20% - Énfasis6 2 3 3 3" xfId="7485"/>
    <cellStyle name="20% - Énfasis6 2 3 4" xfId="4584"/>
    <cellStyle name="20% - Énfasis6 2 3 4 2" xfId="4585"/>
    <cellStyle name="20% - Énfasis6 2 3 4 2 2" xfId="7486"/>
    <cellStyle name="20% - Énfasis6 2 3 4 3" xfId="7487"/>
    <cellStyle name="20% - Énfasis6 2 3 5" xfId="4586"/>
    <cellStyle name="20% - Énfasis6 2 3 5 2" xfId="4587"/>
    <cellStyle name="20% - Énfasis6 2 3 5 2 2" xfId="7488"/>
    <cellStyle name="20% - Énfasis6 2 3 5 3" xfId="7489"/>
    <cellStyle name="20% - Énfasis6 2 3 6" xfId="4588"/>
    <cellStyle name="20% - Énfasis6 2 3 6 2" xfId="7490"/>
    <cellStyle name="20% - Énfasis6 2 3 7" xfId="7491"/>
    <cellStyle name="20% - Énfasis6 2 3 8" xfId="9623"/>
    <cellStyle name="20% - Énfasis6 2 4" xfId="209"/>
    <cellStyle name="20% - Énfasis6 2 4 2" xfId="451"/>
    <cellStyle name="20% - Énfasis6 2 4 2 2" xfId="4589"/>
    <cellStyle name="20% - Énfasis6 2 4 2 2 2" xfId="4590"/>
    <cellStyle name="20% - Énfasis6 2 4 2 2 2 2" xfId="7492"/>
    <cellStyle name="20% - Énfasis6 2 4 2 2 3" xfId="7493"/>
    <cellStyle name="20% - Énfasis6 2 4 2 3" xfId="4591"/>
    <cellStyle name="20% - Énfasis6 2 4 2 3 2" xfId="4592"/>
    <cellStyle name="20% - Énfasis6 2 4 2 3 2 2" xfId="7494"/>
    <cellStyle name="20% - Énfasis6 2 4 2 3 3" xfId="7495"/>
    <cellStyle name="20% - Énfasis6 2 4 2 4" xfId="4593"/>
    <cellStyle name="20% - Énfasis6 2 4 2 4 2" xfId="4594"/>
    <cellStyle name="20% - Énfasis6 2 4 2 4 2 2" xfId="7496"/>
    <cellStyle name="20% - Énfasis6 2 4 2 4 3" xfId="7497"/>
    <cellStyle name="20% - Énfasis6 2 4 2 5" xfId="4595"/>
    <cellStyle name="20% - Énfasis6 2 4 2 5 2" xfId="7498"/>
    <cellStyle name="20% - Énfasis6 2 4 2 6" xfId="7499"/>
    <cellStyle name="20% - Énfasis6 2 4 2 7" xfId="9624"/>
    <cellStyle name="20% - Énfasis6 2 4 3" xfId="4596"/>
    <cellStyle name="20% - Énfasis6 2 4 3 2" xfId="4597"/>
    <cellStyle name="20% - Énfasis6 2 4 3 2 2" xfId="7500"/>
    <cellStyle name="20% - Énfasis6 2 4 3 3" xfId="7501"/>
    <cellStyle name="20% - Énfasis6 2 4 4" xfId="4598"/>
    <cellStyle name="20% - Énfasis6 2 4 4 2" xfId="4599"/>
    <cellStyle name="20% - Énfasis6 2 4 4 2 2" xfId="7502"/>
    <cellStyle name="20% - Énfasis6 2 4 4 3" xfId="7503"/>
    <cellStyle name="20% - Énfasis6 2 4 5" xfId="4600"/>
    <cellStyle name="20% - Énfasis6 2 4 5 2" xfId="4601"/>
    <cellStyle name="20% - Énfasis6 2 4 5 2 2" xfId="7504"/>
    <cellStyle name="20% - Énfasis6 2 4 5 3" xfId="7505"/>
    <cellStyle name="20% - Énfasis6 2 4 6" xfId="4602"/>
    <cellStyle name="20% - Énfasis6 2 4 6 2" xfId="7506"/>
    <cellStyle name="20% - Énfasis6 2 4 7" xfId="7507"/>
    <cellStyle name="20% - Énfasis6 2 4 8" xfId="9625"/>
    <cellStyle name="20% - Énfasis6 2 5" xfId="452"/>
    <cellStyle name="20% - Énfasis6 2 5 2" xfId="453"/>
    <cellStyle name="20% - Énfasis6 2 5 2 2" xfId="4603"/>
    <cellStyle name="20% - Énfasis6 2 5 2 2 2" xfId="7508"/>
    <cellStyle name="20% - Énfasis6 2 5 2 3" xfId="7509"/>
    <cellStyle name="20% - Énfasis6 2 5 3" xfId="4604"/>
    <cellStyle name="20% - Énfasis6 2 5 3 2" xfId="4605"/>
    <cellStyle name="20% - Énfasis6 2 5 3 2 2" xfId="7510"/>
    <cellStyle name="20% - Énfasis6 2 5 3 3" xfId="7511"/>
    <cellStyle name="20% - Énfasis6 2 5 4" xfId="4606"/>
    <cellStyle name="20% - Énfasis6 2 5 4 2" xfId="4607"/>
    <cellStyle name="20% - Énfasis6 2 5 4 2 2" xfId="7512"/>
    <cellStyle name="20% - Énfasis6 2 5 4 3" xfId="7513"/>
    <cellStyle name="20% - Énfasis6 2 5 5" xfId="4608"/>
    <cellStyle name="20% - Énfasis6 2 5 5 2" xfId="7514"/>
    <cellStyle name="20% - Énfasis6 2 5 6" xfId="7515"/>
    <cellStyle name="20% - Énfasis6 2 5 7" xfId="9626"/>
    <cellStyle name="20% - Énfasis6 2 6" xfId="454"/>
    <cellStyle name="20% - Énfasis6 2 6 2" xfId="4609"/>
    <cellStyle name="20% - Énfasis6 2 6 2 2" xfId="4610"/>
    <cellStyle name="20% - Énfasis6 2 6 2 2 2" xfId="7516"/>
    <cellStyle name="20% - Énfasis6 2 6 2 3" xfId="7517"/>
    <cellStyle name="20% - Énfasis6 2 6 3" xfId="4611"/>
    <cellStyle name="20% - Énfasis6 2 6 3 2" xfId="7518"/>
    <cellStyle name="20% - Énfasis6 2 6 4" xfId="7519"/>
    <cellStyle name="20% - Énfasis6 2 6 5" xfId="9627"/>
    <cellStyle name="20% - Énfasis6 2 7" xfId="4612"/>
    <cellStyle name="20% - Énfasis6 2 8" xfId="4613"/>
    <cellStyle name="20% - Énfasis6 2 8 2" xfId="4614"/>
    <cellStyle name="20% - Énfasis6 2 8 2 2" xfId="7520"/>
    <cellStyle name="20% - Énfasis6 2 8 3" xfId="7521"/>
    <cellStyle name="20% - Énfasis6 2 9" xfId="4615"/>
    <cellStyle name="20% - Énfasis6 2 9 2" xfId="7522"/>
    <cellStyle name="20% - Énfasis6 3" xfId="104"/>
    <cellStyle name="20% - Énfasis6 3 2" xfId="161"/>
    <cellStyle name="20% - Énfasis6 3 2 2" xfId="455"/>
    <cellStyle name="20% - Énfasis6 3 2 2 2" xfId="456"/>
    <cellStyle name="20% - Énfasis6 3 2 2 2 2" xfId="4616"/>
    <cellStyle name="20% - Énfasis6 3 2 2 2 2 2" xfId="7523"/>
    <cellStyle name="20% - Énfasis6 3 2 2 2 3" xfId="7524"/>
    <cellStyle name="20% - Énfasis6 3 2 2 3" xfId="4617"/>
    <cellStyle name="20% - Énfasis6 3 2 2 3 2" xfId="4618"/>
    <cellStyle name="20% - Énfasis6 3 2 2 3 2 2" xfId="7525"/>
    <cellStyle name="20% - Énfasis6 3 2 2 3 3" xfId="7526"/>
    <cellStyle name="20% - Énfasis6 3 2 2 4" xfId="4619"/>
    <cellStyle name="20% - Énfasis6 3 2 2 4 2" xfId="4620"/>
    <cellStyle name="20% - Énfasis6 3 2 2 4 2 2" xfId="7527"/>
    <cellStyle name="20% - Énfasis6 3 2 2 4 3" xfId="7528"/>
    <cellStyle name="20% - Énfasis6 3 2 2 5" xfId="4621"/>
    <cellStyle name="20% - Énfasis6 3 2 2 5 2" xfId="7529"/>
    <cellStyle name="20% - Énfasis6 3 2 2 6" xfId="7530"/>
    <cellStyle name="20% - Énfasis6 3 2 2 7" xfId="9628"/>
    <cellStyle name="20% - Énfasis6 3 2 3" xfId="457"/>
    <cellStyle name="20% - Énfasis6 3 2 3 2" xfId="4622"/>
    <cellStyle name="20% - Énfasis6 3 2 3 2 2" xfId="7531"/>
    <cellStyle name="20% - Énfasis6 3 2 3 3" xfId="7532"/>
    <cellStyle name="20% - Énfasis6 3 2 4" xfId="4623"/>
    <cellStyle name="20% - Énfasis6 3 2 4 2" xfId="4624"/>
    <cellStyle name="20% - Énfasis6 3 2 4 2 2" xfId="7533"/>
    <cellStyle name="20% - Énfasis6 3 2 4 3" xfId="7534"/>
    <cellStyle name="20% - Énfasis6 3 2 5" xfId="4625"/>
    <cellStyle name="20% - Énfasis6 3 2 5 2" xfId="4626"/>
    <cellStyle name="20% - Énfasis6 3 2 5 2 2" xfId="7535"/>
    <cellStyle name="20% - Énfasis6 3 2 5 3" xfId="7536"/>
    <cellStyle name="20% - Énfasis6 3 2 6" xfId="4627"/>
    <cellStyle name="20% - Énfasis6 3 2 6 2" xfId="7537"/>
    <cellStyle name="20% - Énfasis6 3 2 7" xfId="7538"/>
    <cellStyle name="20% - Énfasis6 3 2 8" xfId="9629"/>
    <cellStyle name="20% - Énfasis6 3 3" xfId="458"/>
    <cellStyle name="20% - Énfasis6 3 3 2" xfId="459"/>
    <cellStyle name="20% - Énfasis6 3 3 2 2" xfId="4628"/>
    <cellStyle name="20% - Énfasis6 3 3 2 2 2" xfId="7539"/>
    <cellStyle name="20% - Énfasis6 3 3 2 3" xfId="7540"/>
    <cellStyle name="20% - Énfasis6 3 3 3" xfId="4629"/>
    <cellStyle name="20% - Énfasis6 3 3 3 2" xfId="4630"/>
    <cellStyle name="20% - Énfasis6 3 3 3 2 2" xfId="7541"/>
    <cellStyle name="20% - Énfasis6 3 3 3 3" xfId="7542"/>
    <cellStyle name="20% - Énfasis6 3 3 4" xfId="4631"/>
    <cellStyle name="20% - Énfasis6 3 3 4 2" xfId="4632"/>
    <cellStyle name="20% - Énfasis6 3 3 4 2 2" xfId="7543"/>
    <cellStyle name="20% - Énfasis6 3 3 4 3" xfId="7544"/>
    <cellStyle name="20% - Énfasis6 3 3 5" xfId="4633"/>
    <cellStyle name="20% - Énfasis6 3 3 5 2" xfId="7545"/>
    <cellStyle name="20% - Énfasis6 3 3 6" xfId="7546"/>
    <cellStyle name="20% - Énfasis6 3 3 7" xfId="9630"/>
    <cellStyle name="20% - Énfasis6 3 4" xfId="460"/>
    <cellStyle name="20% - Énfasis6 3 4 2" xfId="461"/>
    <cellStyle name="20% - Énfasis6 3 4 2 2" xfId="4634"/>
    <cellStyle name="20% - Énfasis6 3 4 2 2 2" xfId="7547"/>
    <cellStyle name="20% - Énfasis6 3 4 2 3" xfId="7548"/>
    <cellStyle name="20% - Énfasis6 3 4 3" xfId="4635"/>
    <cellStyle name="20% - Énfasis6 3 4 3 2" xfId="7549"/>
    <cellStyle name="20% - Énfasis6 3 4 4" xfId="7550"/>
    <cellStyle name="20% - Énfasis6 3 4 5" xfId="9631"/>
    <cellStyle name="20% - Énfasis6 3 5" xfId="462"/>
    <cellStyle name="20% - Énfasis6 3 6" xfId="4636"/>
    <cellStyle name="20% - Énfasis6 3 6 2" xfId="4637"/>
    <cellStyle name="20% - Énfasis6 3 6 2 2" xfId="7551"/>
    <cellStyle name="20% - Énfasis6 3 6 3" xfId="7552"/>
    <cellStyle name="20% - Énfasis6 3 7" xfId="4638"/>
    <cellStyle name="20% - Énfasis6 3 7 2" xfId="7553"/>
    <cellStyle name="20% - Énfasis6 3 8" xfId="7554"/>
    <cellStyle name="20% - Énfasis6 4" xfId="119"/>
    <cellStyle name="20% - Énfasis6 4 2" xfId="176"/>
    <cellStyle name="20% - Énfasis6 4 2 2" xfId="4639"/>
    <cellStyle name="20% - Énfasis6 4 2 2 2" xfId="4640"/>
    <cellStyle name="20% - Énfasis6 4 2 2 2 2" xfId="4641"/>
    <cellStyle name="20% - Énfasis6 4 2 2 2 2 2" xfId="7555"/>
    <cellStyle name="20% - Énfasis6 4 2 2 2 3" xfId="7556"/>
    <cellStyle name="20% - Énfasis6 4 2 2 3" xfId="4642"/>
    <cellStyle name="20% - Énfasis6 4 2 2 3 2" xfId="4643"/>
    <cellStyle name="20% - Énfasis6 4 2 2 3 2 2" xfId="7557"/>
    <cellStyle name="20% - Énfasis6 4 2 2 3 3" xfId="7558"/>
    <cellStyle name="20% - Énfasis6 4 2 2 4" xfId="4644"/>
    <cellStyle name="20% - Énfasis6 4 2 2 4 2" xfId="4645"/>
    <cellStyle name="20% - Énfasis6 4 2 2 4 2 2" xfId="7559"/>
    <cellStyle name="20% - Énfasis6 4 2 2 4 3" xfId="7560"/>
    <cellStyle name="20% - Énfasis6 4 2 2 5" xfId="4646"/>
    <cellStyle name="20% - Énfasis6 4 2 2 5 2" xfId="7561"/>
    <cellStyle name="20% - Énfasis6 4 2 2 6" xfId="7562"/>
    <cellStyle name="20% - Énfasis6 4 2 2 7" xfId="9632"/>
    <cellStyle name="20% - Énfasis6 4 2 3" xfId="4647"/>
    <cellStyle name="20% - Énfasis6 4 2 3 2" xfId="4648"/>
    <cellStyle name="20% - Énfasis6 4 2 3 2 2" xfId="7563"/>
    <cellStyle name="20% - Énfasis6 4 2 3 3" xfId="7564"/>
    <cellStyle name="20% - Énfasis6 4 2 4" xfId="4649"/>
    <cellStyle name="20% - Énfasis6 4 2 4 2" xfId="4650"/>
    <cellStyle name="20% - Énfasis6 4 2 4 2 2" xfId="7565"/>
    <cellStyle name="20% - Énfasis6 4 2 4 3" xfId="7566"/>
    <cellStyle name="20% - Énfasis6 4 2 5" xfId="4651"/>
    <cellStyle name="20% - Énfasis6 4 2 5 2" xfId="4652"/>
    <cellStyle name="20% - Énfasis6 4 2 5 2 2" xfId="7567"/>
    <cellStyle name="20% - Énfasis6 4 2 5 3" xfId="7568"/>
    <cellStyle name="20% - Énfasis6 4 2 6" xfId="4653"/>
    <cellStyle name="20% - Énfasis6 4 2 6 2" xfId="7569"/>
    <cellStyle name="20% - Énfasis6 4 2 7" xfId="7570"/>
    <cellStyle name="20% - Énfasis6 4 2 8" xfId="9633"/>
    <cellStyle name="20% - Énfasis6 4 3" xfId="4654"/>
    <cellStyle name="20% - Énfasis6 4 3 2" xfId="4655"/>
    <cellStyle name="20% - Énfasis6 4 3 2 2" xfId="4656"/>
    <cellStyle name="20% - Énfasis6 4 3 2 2 2" xfId="7571"/>
    <cellStyle name="20% - Énfasis6 4 3 2 3" xfId="7572"/>
    <cellStyle name="20% - Énfasis6 4 3 3" xfId="4657"/>
    <cellStyle name="20% - Énfasis6 4 3 3 2" xfId="4658"/>
    <cellStyle name="20% - Énfasis6 4 3 3 2 2" xfId="7573"/>
    <cellStyle name="20% - Énfasis6 4 3 3 3" xfId="7574"/>
    <cellStyle name="20% - Énfasis6 4 3 4" xfId="4659"/>
    <cellStyle name="20% - Énfasis6 4 3 4 2" xfId="4660"/>
    <cellStyle name="20% - Énfasis6 4 3 4 2 2" xfId="7575"/>
    <cellStyle name="20% - Énfasis6 4 3 4 3" xfId="7576"/>
    <cellStyle name="20% - Énfasis6 4 3 5" xfId="4661"/>
    <cellStyle name="20% - Énfasis6 4 3 5 2" xfId="7577"/>
    <cellStyle name="20% - Énfasis6 4 3 6" xfId="7578"/>
    <cellStyle name="20% - Énfasis6 4 3 7" xfId="9634"/>
    <cellStyle name="20% - Énfasis6 4 4" xfId="4662"/>
    <cellStyle name="20% - Énfasis6 4 4 2" xfId="4663"/>
    <cellStyle name="20% - Énfasis6 4 4 2 2" xfId="7579"/>
    <cellStyle name="20% - Énfasis6 4 4 3" xfId="7580"/>
    <cellStyle name="20% - Énfasis6 4 5" xfId="4664"/>
    <cellStyle name="20% - Énfasis6 4 5 2" xfId="4665"/>
    <cellStyle name="20% - Énfasis6 4 5 2 2" xfId="7581"/>
    <cellStyle name="20% - Énfasis6 4 5 3" xfId="7582"/>
    <cellStyle name="20% - Énfasis6 4 6" xfId="4666"/>
    <cellStyle name="20% - Énfasis6 4 6 2" xfId="4667"/>
    <cellStyle name="20% - Énfasis6 4 6 2 2" xfId="7583"/>
    <cellStyle name="20% - Énfasis6 4 6 3" xfId="7584"/>
    <cellStyle name="20% - Énfasis6 4 7" xfId="4668"/>
    <cellStyle name="20% - Énfasis6 4 7 2" xfId="7585"/>
    <cellStyle name="20% - Énfasis6 4 8" xfId="7586"/>
    <cellStyle name="20% - Énfasis6 4 9" xfId="9635"/>
    <cellStyle name="20% - Énfasis6 5" xfId="73"/>
    <cellStyle name="20% - Énfasis6 5 2" xfId="4669"/>
    <cellStyle name="20% - Énfasis6 5 2 2" xfId="4670"/>
    <cellStyle name="20% - Énfasis6 5 2 2 2" xfId="4671"/>
    <cellStyle name="20% - Énfasis6 5 2 2 2 2" xfId="7587"/>
    <cellStyle name="20% - Énfasis6 5 2 2 3" xfId="7588"/>
    <cellStyle name="20% - Énfasis6 5 2 3" xfId="4672"/>
    <cellStyle name="20% - Énfasis6 5 2 3 2" xfId="4673"/>
    <cellStyle name="20% - Énfasis6 5 2 3 2 2" xfId="7589"/>
    <cellStyle name="20% - Énfasis6 5 2 3 3" xfId="7590"/>
    <cellStyle name="20% - Énfasis6 5 2 4" xfId="4674"/>
    <cellStyle name="20% - Énfasis6 5 2 4 2" xfId="4675"/>
    <cellStyle name="20% - Énfasis6 5 2 4 2 2" xfId="7591"/>
    <cellStyle name="20% - Énfasis6 5 2 4 3" xfId="7592"/>
    <cellStyle name="20% - Énfasis6 5 2 5" xfId="4676"/>
    <cellStyle name="20% - Énfasis6 5 2 5 2" xfId="7593"/>
    <cellStyle name="20% - Énfasis6 5 2 6" xfId="7594"/>
    <cellStyle name="20% - Énfasis6 5 2 7" xfId="9636"/>
    <cellStyle name="20% - Énfasis6 5 3" xfId="4677"/>
    <cellStyle name="20% - Énfasis6 5 3 2" xfId="4678"/>
    <cellStyle name="20% - Énfasis6 5 3 2 2" xfId="7595"/>
    <cellStyle name="20% - Énfasis6 5 3 3" xfId="7596"/>
    <cellStyle name="20% - Énfasis6 5 4" xfId="4679"/>
    <cellStyle name="20% - Énfasis6 5 4 2" xfId="4680"/>
    <cellStyle name="20% - Énfasis6 5 4 2 2" xfId="7597"/>
    <cellStyle name="20% - Énfasis6 5 4 3" xfId="7598"/>
    <cellStyle name="20% - Énfasis6 5 5" xfId="4681"/>
    <cellStyle name="20% - Énfasis6 5 5 2" xfId="4682"/>
    <cellStyle name="20% - Énfasis6 5 5 2 2" xfId="7599"/>
    <cellStyle name="20% - Énfasis6 5 5 3" xfId="7600"/>
    <cellStyle name="20% - Énfasis6 5 6" xfId="4683"/>
    <cellStyle name="20% - Énfasis6 5 6 2" xfId="7601"/>
    <cellStyle name="20% - Énfasis6 5 7" xfId="7602"/>
    <cellStyle name="20% - Énfasis6 5 8" xfId="9637"/>
    <cellStyle name="20% - Énfasis6 6" xfId="131"/>
    <cellStyle name="20% - Énfasis6 6 2" xfId="4684"/>
    <cellStyle name="20% - Énfasis6 6 2 2" xfId="4685"/>
    <cellStyle name="20% - Énfasis6 6 2 2 2" xfId="4686"/>
    <cellStyle name="20% - Énfasis6 6 2 2 2 2" xfId="7603"/>
    <cellStyle name="20% - Énfasis6 6 2 2 3" xfId="7604"/>
    <cellStyle name="20% - Énfasis6 6 2 3" xfId="4687"/>
    <cellStyle name="20% - Énfasis6 6 2 3 2" xfId="4688"/>
    <cellStyle name="20% - Énfasis6 6 2 3 2 2" xfId="7605"/>
    <cellStyle name="20% - Énfasis6 6 2 3 3" xfId="7606"/>
    <cellStyle name="20% - Énfasis6 6 2 4" xfId="4689"/>
    <cellStyle name="20% - Énfasis6 6 2 4 2" xfId="4690"/>
    <cellStyle name="20% - Énfasis6 6 2 4 2 2" xfId="7607"/>
    <cellStyle name="20% - Énfasis6 6 2 4 3" xfId="7608"/>
    <cellStyle name="20% - Énfasis6 6 2 5" xfId="4691"/>
    <cellStyle name="20% - Énfasis6 6 2 5 2" xfId="7609"/>
    <cellStyle name="20% - Énfasis6 6 2 6" xfId="7610"/>
    <cellStyle name="20% - Énfasis6 6 2 7" xfId="9638"/>
    <cellStyle name="20% - Énfasis6 6 3" xfId="4692"/>
    <cellStyle name="20% - Énfasis6 6 3 2" xfId="4693"/>
    <cellStyle name="20% - Énfasis6 6 3 2 2" xfId="7611"/>
    <cellStyle name="20% - Énfasis6 6 3 3" xfId="7612"/>
    <cellStyle name="20% - Énfasis6 6 4" xfId="4694"/>
    <cellStyle name="20% - Énfasis6 6 4 2" xfId="4695"/>
    <cellStyle name="20% - Énfasis6 6 4 2 2" xfId="7613"/>
    <cellStyle name="20% - Énfasis6 6 4 3" xfId="7614"/>
    <cellStyle name="20% - Énfasis6 6 5" xfId="4696"/>
    <cellStyle name="20% - Énfasis6 6 5 2" xfId="4697"/>
    <cellStyle name="20% - Énfasis6 6 5 2 2" xfId="7615"/>
    <cellStyle name="20% - Énfasis6 6 5 3" xfId="7616"/>
    <cellStyle name="20% - Énfasis6 6 6" xfId="4698"/>
    <cellStyle name="20% - Énfasis6 6 6 2" xfId="7617"/>
    <cellStyle name="20% - Énfasis6 6 7" xfId="7618"/>
    <cellStyle name="20% - Énfasis6 6 8" xfId="9639"/>
    <cellStyle name="20% - Énfasis6 7" xfId="192"/>
    <cellStyle name="20% - Énfasis6 7 2" xfId="4699"/>
    <cellStyle name="20% - Énfasis6 7 2 2" xfId="4700"/>
    <cellStyle name="20% - Énfasis6 7 2 2 2" xfId="4701"/>
    <cellStyle name="20% - Énfasis6 7 2 2 2 2" xfId="7619"/>
    <cellStyle name="20% - Énfasis6 7 2 2 3" xfId="7620"/>
    <cellStyle name="20% - Énfasis6 7 2 3" xfId="4702"/>
    <cellStyle name="20% - Énfasis6 7 2 3 2" xfId="4703"/>
    <cellStyle name="20% - Énfasis6 7 2 3 2 2" xfId="7621"/>
    <cellStyle name="20% - Énfasis6 7 2 3 3" xfId="7622"/>
    <cellStyle name="20% - Énfasis6 7 2 4" xfId="4704"/>
    <cellStyle name="20% - Énfasis6 7 2 4 2" xfId="4705"/>
    <cellStyle name="20% - Énfasis6 7 2 4 2 2" xfId="7623"/>
    <cellStyle name="20% - Énfasis6 7 2 4 3" xfId="7624"/>
    <cellStyle name="20% - Énfasis6 7 2 5" xfId="4706"/>
    <cellStyle name="20% - Énfasis6 7 2 5 2" xfId="7625"/>
    <cellStyle name="20% - Énfasis6 7 2 6" xfId="7626"/>
    <cellStyle name="20% - Énfasis6 7 2 7" xfId="9640"/>
    <cellStyle name="20% - Énfasis6 7 3" xfId="4707"/>
    <cellStyle name="20% - Énfasis6 7 3 2" xfId="4708"/>
    <cellStyle name="20% - Énfasis6 7 3 2 2" xfId="7627"/>
    <cellStyle name="20% - Énfasis6 7 3 3" xfId="7628"/>
    <cellStyle name="20% - Énfasis6 7 4" xfId="4709"/>
    <cellStyle name="20% - Énfasis6 7 4 2" xfId="4710"/>
    <cellStyle name="20% - Énfasis6 7 4 2 2" xfId="7629"/>
    <cellStyle name="20% - Énfasis6 7 4 3" xfId="7630"/>
    <cellStyle name="20% - Énfasis6 7 5" xfId="4711"/>
    <cellStyle name="20% - Énfasis6 7 5 2" xfId="4712"/>
    <cellStyle name="20% - Énfasis6 7 5 2 2" xfId="7631"/>
    <cellStyle name="20% - Énfasis6 7 5 3" xfId="7632"/>
    <cellStyle name="20% - Énfasis6 7 6" xfId="4713"/>
    <cellStyle name="20% - Énfasis6 7 6 2" xfId="7633"/>
    <cellStyle name="20% - Énfasis6 7 7" xfId="7634"/>
    <cellStyle name="20% - Énfasis6 7 8" xfId="9641"/>
    <cellStyle name="20% - Énfasis6 8" xfId="217"/>
    <cellStyle name="20% - Énfasis6 8 2" xfId="4714"/>
    <cellStyle name="20% - Énfasis6 9" xfId="282"/>
    <cellStyle name="20% - Énfasis6 9 2" xfId="4715"/>
    <cellStyle name="20% - Énfasis6 9 2 2" xfId="4716"/>
    <cellStyle name="20% - Énfasis6 9 2 2 2" xfId="4717"/>
    <cellStyle name="20% - Énfasis6 9 2 2 2 2" xfId="7635"/>
    <cellStyle name="20% - Énfasis6 9 2 2 3" xfId="7636"/>
    <cellStyle name="20% - Énfasis6 9 2 3" xfId="4718"/>
    <cellStyle name="20% - Énfasis6 9 2 3 2" xfId="4719"/>
    <cellStyle name="20% - Énfasis6 9 2 3 2 2" xfId="7637"/>
    <cellStyle name="20% - Énfasis6 9 2 3 3" xfId="7638"/>
    <cellStyle name="20% - Énfasis6 9 2 4" xfId="4720"/>
    <cellStyle name="20% - Énfasis6 9 2 4 2" xfId="4721"/>
    <cellStyle name="20% - Énfasis6 9 2 4 2 2" xfId="7639"/>
    <cellStyle name="20% - Énfasis6 9 2 4 3" xfId="7640"/>
    <cellStyle name="20% - Énfasis6 9 2 5" xfId="4722"/>
    <cellStyle name="20% - Énfasis6 9 2 5 2" xfId="7641"/>
    <cellStyle name="20% - Énfasis6 9 2 6" xfId="7642"/>
    <cellStyle name="20% - Énfasis6 9 2 7" xfId="9642"/>
    <cellStyle name="20% - Énfasis6 9 3" xfId="4723"/>
    <cellStyle name="20% - Énfasis6 9 3 2" xfId="4724"/>
    <cellStyle name="20% - Énfasis6 9 3 2 2" xfId="7643"/>
    <cellStyle name="20% - Énfasis6 9 3 3" xfId="7644"/>
    <cellStyle name="20% - Énfasis6 9 4" xfId="4725"/>
    <cellStyle name="20% - Énfasis6 9 4 2" xfId="4726"/>
    <cellStyle name="20% - Énfasis6 9 4 2 2" xfId="7645"/>
    <cellStyle name="20% - Énfasis6 9 4 3" xfId="7646"/>
    <cellStyle name="20% - Énfasis6 9 5" xfId="4727"/>
    <cellStyle name="20% - Énfasis6 9 5 2" xfId="4728"/>
    <cellStyle name="20% - Énfasis6 9 5 2 2" xfId="7647"/>
    <cellStyle name="20% - Énfasis6 9 5 3" xfId="7648"/>
    <cellStyle name="20% - Énfasis6 9 6" xfId="4729"/>
    <cellStyle name="20% - Énfasis6 9 6 2" xfId="7649"/>
    <cellStyle name="20% - Énfasis6 9 7" xfId="7650"/>
    <cellStyle name="20% - Énfasis6 9 8" xfId="9643"/>
    <cellStyle name="40% - Énfasis1" xfId="23" builtinId="31" customBuiltin="1"/>
    <cellStyle name="40% - Énfasis1 10" xfId="4730"/>
    <cellStyle name="40% - Énfasis1 10 2" xfId="4731"/>
    <cellStyle name="40% - Énfasis1 10 2 2" xfId="4732"/>
    <cellStyle name="40% - Énfasis1 10 2 2 2" xfId="7651"/>
    <cellStyle name="40% - Énfasis1 10 2 3" xfId="7652"/>
    <cellStyle name="40% - Énfasis1 10 3" xfId="4733"/>
    <cellStyle name="40% - Énfasis1 10 3 2" xfId="4734"/>
    <cellStyle name="40% - Énfasis1 10 3 2 2" xfId="7653"/>
    <cellStyle name="40% - Énfasis1 10 3 3" xfId="7654"/>
    <cellStyle name="40% - Énfasis1 10 4" xfId="4735"/>
    <cellStyle name="40% - Énfasis1 10 4 2" xfId="4736"/>
    <cellStyle name="40% - Énfasis1 10 4 2 2" xfId="7655"/>
    <cellStyle name="40% - Énfasis1 10 4 3" xfId="7656"/>
    <cellStyle name="40% - Énfasis1 10 5" xfId="4737"/>
    <cellStyle name="40% - Énfasis1 10 5 2" xfId="7657"/>
    <cellStyle name="40% - Énfasis1 10 6" xfId="7658"/>
    <cellStyle name="40% - Énfasis1 10 7" xfId="9644"/>
    <cellStyle name="40% - Énfasis1 11" xfId="4738"/>
    <cellStyle name="40% - Énfasis1 11 2" xfId="4739"/>
    <cellStyle name="40% - Énfasis1 11 2 2" xfId="4740"/>
    <cellStyle name="40% - Énfasis1 11 2 2 2" xfId="7659"/>
    <cellStyle name="40% - Énfasis1 11 2 3" xfId="7660"/>
    <cellStyle name="40% - Énfasis1 11 3" xfId="4741"/>
    <cellStyle name="40% - Énfasis1 11 3 2" xfId="7661"/>
    <cellStyle name="40% - Énfasis1 11 4" xfId="7662"/>
    <cellStyle name="40% - Énfasis1 11 5" xfId="9645"/>
    <cellStyle name="40% - Énfasis1 12" xfId="4742"/>
    <cellStyle name="40% - Énfasis1 12 2" xfId="4743"/>
    <cellStyle name="40% - Énfasis1 12 2 2" xfId="7663"/>
    <cellStyle name="40% - Énfasis1 12 3" xfId="7664"/>
    <cellStyle name="40% - Énfasis1 13" xfId="4744"/>
    <cellStyle name="40% - Énfasis1 13 2" xfId="4745"/>
    <cellStyle name="40% - Énfasis1 13 2 2" xfId="7665"/>
    <cellStyle name="40% - Énfasis1 13 3" xfId="7666"/>
    <cellStyle name="40% - Énfasis1 14" xfId="4746"/>
    <cellStyle name="40% - Énfasis1 14 2" xfId="4747"/>
    <cellStyle name="40% - Énfasis1 14 2 2" xfId="7667"/>
    <cellStyle name="40% - Énfasis1 14 3" xfId="7668"/>
    <cellStyle name="40% - Énfasis1 15" xfId="4748"/>
    <cellStyle name="40% - Énfasis1 15 2" xfId="7669"/>
    <cellStyle name="40% - Énfasis1 16" xfId="7670"/>
    <cellStyle name="40% - Énfasis1 17" xfId="9646"/>
    <cellStyle name="40% - Énfasis1 18" xfId="9890"/>
    <cellStyle name="40% - Énfasis1 2" xfId="51"/>
    <cellStyle name="40% - Énfasis1 2 10" xfId="7671"/>
    <cellStyle name="40% - Énfasis1 2 2" xfId="81"/>
    <cellStyle name="40% - Énfasis1 2 2 2" xfId="463"/>
    <cellStyle name="40% - Énfasis1 2 2 2 2" xfId="464"/>
    <cellStyle name="40% - Énfasis1 2 2 2 2 2" xfId="465"/>
    <cellStyle name="40% - Énfasis1 2 2 2 2 2 2" xfId="7672"/>
    <cellStyle name="40% - Énfasis1 2 2 2 2 3" xfId="7673"/>
    <cellStyle name="40% - Énfasis1 2 2 2 3" xfId="466"/>
    <cellStyle name="40% - Énfasis1 2 2 2 3 2" xfId="4749"/>
    <cellStyle name="40% - Énfasis1 2 2 2 3 2 2" xfId="7674"/>
    <cellStyle name="40% - Énfasis1 2 2 2 3 3" xfId="7675"/>
    <cellStyle name="40% - Énfasis1 2 2 2 4" xfId="4750"/>
    <cellStyle name="40% - Énfasis1 2 2 2 4 2" xfId="4751"/>
    <cellStyle name="40% - Énfasis1 2 2 2 4 2 2" xfId="7676"/>
    <cellStyle name="40% - Énfasis1 2 2 2 4 3" xfId="7677"/>
    <cellStyle name="40% - Énfasis1 2 2 2 5" xfId="4752"/>
    <cellStyle name="40% - Énfasis1 2 2 2 5 2" xfId="7678"/>
    <cellStyle name="40% - Énfasis1 2 2 2 6" xfId="7679"/>
    <cellStyle name="40% - Énfasis1 2 2 2 7" xfId="9647"/>
    <cellStyle name="40% - Énfasis1 2 2 3" xfId="467"/>
    <cellStyle name="40% - Énfasis1 2 2 3 2" xfId="468"/>
    <cellStyle name="40% - Énfasis1 2 2 3 2 2" xfId="4753"/>
    <cellStyle name="40% - Énfasis1 2 2 3 2 2 2" xfId="7680"/>
    <cellStyle name="40% - Énfasis1 2 2 3 2 3" xfId="7681"/>
    <cellStyle name="40% - Énfasis1 2 2 3 3" xfId="4754"/>
    <cellStyle name="40% - Énfasis1 2 2 3 3 2" xfId="7682"/>
    <cellStyle name="40% - Énfasis1 2 2 3 4" xfId="7683"/>
    <cellStyle name="40% - Énfasis1 2 2 3 5" xfId="9648"/>
    <cellStyle name="40% - Énfasis1 2 2 4" xfId="469"/>
    <cellStyle name="40% - Énfasis1 2 2 4 2" xfId="470"/>
    <cellStyle name="40% - Énfasis1 2 2 5" xfId="471"/>
    <cellStyle name="40% - Énfasis1 2 2 5 2" xfId="4755"/>
    <cellStyle name="40% - Énfasis1 2 2 5 2 2" xfId="7684"/>
    <cellStyle name="40% - Énfasis1 2 2 5 3" xfId="7685"/>
    <cellStyle name="40% - Énfasis1 2 2 6" xfId="4756"/>
    <cellStyle name="40% - Énfasis1 2 2 6 2" xfId="7686"/>
    <cellStyle name="40% - Énfasis1 2 2 7" xfId="7687"/>
    <cellStyle name="40% - Énfasis1 2 3" xfId="138"/>
    <cellStyle name="40% - Énfasis1 2 3 2" xfId="472"/>
    <cellStyle name="40% - Énfasis1 2 3 2 2" xfId="473"/>
    <cellStyle name="40% - Énfasis1 2 3 2 2 2" xfId="4757"/>
    <cellStyle name="40% - Énfasis1 2 3 2 2 2 2" xfId="7688"/>
    <cellStyle name="40% - Énfasis1 2 3 2 2 3" xfId="7689"/>
    <cellStyle name="40% - Énfasis1 2 3 2 3" xfId="4758"/>
    <cellStyle name="40% - Énfasis1 2 3 2 3 2" xfId="4759"/>
    <cellStyle name="40% - Énfasis1 2 3 2 3 2 2" xfId="7690"/>
    <cellStyle name="40% - Énfasis1 2 3 2 3 3" xfId="7691"/>
    <cellStyle name="40% - Énfasis1 2 3 2 4" xfId="4760"/>
    <cellStyle name="40% - Énfasis1 2 3 2 4 2" xfId="4761"/>
    <cellStyle name="40% - Énfasis1 2 3 2 4 2 2" xfId="7692"/>
    <cellStyle name="40% - Énfasis1 2 3 2 4 3" xfId="7693"/>
    <cellStyle name="40% - Énfasis1 2 3 2 5" xfId="4762"/>
    <cellStyle name="40% - Énfasis1 2 3 2 5 2" xfId="7694"/>
    <cellStyle name="40% - Énfasis1 2 3 2 6" xfId="7695"/>
    <cellStyle name="40% - Énfasis1 2 3 2 7" xfId="9649"/>
    <cellStyle name="40% - Énfasis1 2 3 3" xfId="474"/>
    <cellStyle name="40% - Énfasis1 2 3 3 2" xfId="4763"/>
    <cellStyle name="40% - Énfasis1 2 3 3 2 2" xfId="7696"/>
    <cellStyle name="40% - Énfasis1 2 3 3 3" xfId="7697"/>
    <cellStyle name="40% - Énfasis1 2 3 4" xfId="4764"/>
    <cellStyle name="40% - Énfasis1 2 3 4 2" xfId="4765"/>
    <cellStyle name="40% - Énfasis1 2 3 4 2 2" xfId="7698"/>
    <cellStyle name="40% - Énfasis1 2 3 4 3" xfId="7699"/>
    <cellStyle name="40% - Énfasis1 2 3 5" xfId="4766"/>
    <cellStyle name="40% - Énfasis1 2 3 5 2" xfId="4767"/>
    <cellStyle name="40% - Énfasis1 2 3 5 2 2" xfId="7700"/>
    <cellStyle name="40% - Énfasis1 2 3 5 3" xfId="7701"/>
    <cellStyle name="40% - Énfasis1 2 3 6" xfId="4768"/>
    <cellStyle name="40% - Énfasis1 2 3 6 2" xfId="7702"/>
    <cellStyle name="40% - Énfasis1 2 3 7" xfId="7703"/>
    <cellStyle name="40% - Énfasis1 2 3 8" xfId="9650"/>
    <cellStyle name="40% - Énfasis1 2 4" xfId="200"/>
    <cellStyle name="40% - Énfasis1 2 4 2" xfId="475"/>
    <cellStyle name="40% - Énfasis1 2 4 2 2" xfId="4769"/>
    <cellStyle name="40% - Énfasis1 2 4 2 2 2" xfId="4770"/>
    <cellStyle name="40% - Énfasis1 2 4 2 2 2 2" xfId="7704"/>
    <cellStyle name="40% - Énfasis1 2 4 2 2 3" xfId="7705"/>
    <cellStyle name="40% - Énfasis1 2 4 2 3" xfId="4771"/>
    <cellStyle name="40% - Énfasis1 2 4 2 3 2" xfId="4772"/>
    <cellStyle name="40% - Énfasis1 2 4 2 3 2 2" xfId="7706"/>
    <cellStyle name="40% - Énfasis1 2 4 2 3 3" xfId="7707"/>
    <cellStyle name="40% - Énfasis1 2 4 2 4" xfId="4773"/>
    <cellStyle name="40% - Énfasis1 2 4 2 4 2" xfId="4774"/>
    <cellStyle name="40% - Énfasis1 2 4 2 4 2 2" xfId="7708"/>
    <cellStyle name="40% - Énfasis1 2 4 2 4 3" xfId="7709"/>
    <cellStyle name="40% - Énfasis1 2 4 2 5" xfId="4775"/>
    <cellStyle name="40% - Énfasis1 2 4 2 5 2" xfId="7710"/>
    <cellStyle name="40% - Énfasis1 2 4 2 6" xfId="7711"/>
    <cellStyle name="40% - Énfasis1 2 4 2 7" xfId="9651"/>
    <cellStyle name="40% - Énfasis1 2 4 3" xfId="4776"/>
    <cellStyle name="40% - Énfasis1 2 4 3 2" xfId="4777"/>
    <cellStyle name="40% - Énfasis1 2 4 3 2 2" xfId="7712"/>
    <cellStyle name="40% - Énfasis1 2 4 3 3" xfId="7713"/>
    <cellStyle name="40% - Énfasis1 2 4 4" xfId="4778"/>
    <cellStyle name="40% - Énfasis1 2 4 4 2" xfId="4779"/>
    <cellStyle name="40% - Énfasis1 2 4 4 2 2" xfId="7714"/>
    <cellStyle name="40% - Énfasis1 2 4 4 3" xfId="7715"/>
    <cellStyle name="40% - Énfasis1 2 4 5" xfId="4780"/>
    <cellStyle name="40% - Énfasis1 2 4 5 2" xfId="4781"/>
    <cellStyle name="40% - Énfasis1 2 4 5 2 2" xfId="7716"/>
    <cellStyle name="40% - Énfasis1 2 4 5 3" xfId="7717"/>
    <cellStyle name="40% - Énfasis1 2 4 6" xfId="4782"/>
    <cellStyle name="40% - Énfasis1 2 4 6 2" xfId="7718"/>
    <cellStyle name="40% - Énfasis1 2 4 7" xfId="7719"/>
    <cellStyle name="40% - Énfasis1 2 4 8" xfId="9652"/>
    <cellStyle name="40% - Énfasis1 2 5" xfId="476"/>
    <cellStyle name="40% - Énfasis1 2 5 2" xfId="477"/>
    <cellStyle name="40% - Énfasis1 2 5 2 2" xfId="4783"/>
    <cellStyle name="40% - Énfasis1 2 5 2 2 2" xfId="7720"/>
    <cellStyle name="40% - Énfasis1 2 5 2 3" xfId="7721"/>
    <cellStyle name="40% - Énfasis1 2 5 3" xfId="4784"/>
    <cellStyle name="40% - Énfasis1 2 5 3 2" xfId="4785"/>
    <cellStyle name="40% - Énfasis1 2 5 3 2 2" xfId="7722"/>
    <cellStyle name="40% - Énfasis1 2 5 3 3" xfId="7723"/>
    <cellStyle name="40% - Énfasis1 2 5 4" xfId="4786"/>
    <cellStyle name="40% - Énfasis1 2 5 4 2" xfId="4787"/>
    <cellStyle name="40% - Énfasis1 2 5 4 2 2" xfId="7724"/>
    <cellStyle name="40% - Énfasis1 2 5 4 3" xfId="7725"/>
    <cellStyle name="40% - Énfasis1 2 5 5" xfId="4788"/>
    <cellStyle name="40% - Énfasis1 2 5 5 2" xfId="7726"/>
    <cellStyle name="40% - Énfasis1 2 5 6" xfId="7727"/>
    <cellStyle name="40% - Énfasis1 2 5 7" xfId="9653"/>
    <cellStyle name="40% - Énfasis1 2 6" xfId="478"/>
    <cellStyle name="40% - Énfasis1 2 6 2" xfId="4789"/>
    <cellStyle name="40% - Énfasis1 2 6 2 2" xfId="4790"/>
    <cellStyle name="40% - Énfasis1 2 6 2 2 2" xfId="7728"/>
    <cellStyle name="40% - Énfasis1 2 6 2 3" xfId="7729"/>
    <cellStyle name="40% - Énfasis1 2 6 3" xfId="4791"/>
    <cellStyle name="40% - Énfasis1 2 6 3 2" xfId="7730"/>
    <cellStyle name="40% - Énfasis1 2 6 4" xfId="7731"/>
    <cellStyle name="40% - Énfasis1 2 6 5" xfId="9654"/>
    <cellStyle name="40% - Énfasis1 2 7" xfId="4792"/>
    <cellStyle name="40% - Énfasis1 2 8" xfId="4793"/>
    <cellStyle name="40% - Énfasis1 2 8 2" xfId="4794"/>
    <cellStyle name="40% - Énfasis1 2 8 2 2" xfId="7732"/>
    <cellStyle name="40% - Énfasis1 2 8 3" xfId="7733"/>
    <cellStyle name="40% - Énfasis1 2 9" xfId="4795"/>
    <cellStyle name="40% - Énfasis1 2 9 2" xfId="7734"/>
    <cellStyle name="40% - Énfasis1 3" xfId="95"/>
    <cellStyle name="40% - Énfasis1 3 2" xfId="152"/>
    <cellStyle name="40% - Énfasis1 3 2 2" xfId="479"/>
    <cellStyle name="40% - Énfasis1 3 2 2 2" xfId="480"/>
    <cellStyle name="40% - Énfasis1 3 2 2 2 2" xfId="4796"/>
    <cellStyle name="40% - Énfasis1 3 2 2 2 2 2" xfId="7735"/>
    <cellStyle name="40% - Énfasis1 3 2 2 2 3" xfId="7736"/>
    <cellStyle name="40% - Énfasis1 3 2 2 3" xfId="4797"/>
    <cellStyle name="40% - Énfasis1 3 2 2 3 2" xfId="4798"/>
    <cellStyle name="40% - Énfasis1 3 2 2 3 2 2" xfId="7737"/>
    <cellStyle name="40% - Énfasis1 3 2 2 3 3" xfId="7738"/>
    <cellStyle name="40% - Énfasis1 3 2 2 4" xfId="4799"/>
    <cellStyle name="40% - Énfasis1 3 2 2 4 2" xfId="4800"/>
    <cellStyle name="40% - Énfasis1 3 2 2 4 2 2" xfId="7739"/>
    <cellStyle name="40% - Énfasis1 3 2 2 4 3" xfId="7740"/>
    <cellStyle name="40% - Énfasis1 3 2 2 5" xfId="4801"/>
    <cellStyle name="40% - Énfasis1 3 2 2 5 2" xfId="7741"/>
    <cellStyle name="40% - Énfasis1 3 2 2 6" xfId="7742"/>
    <cellStyle name="40% - Énfasis1 3 2 2 7" xfId="9655"/>
    <cellStyle name="40% - Énfasis1 3 2 3" xfId="481"/>
    <cellStyle name="40% - Énfasis1 3 2 3 2" xfId="4802"/>
    <cellStyle name="40% - Énfasis1 3 2 3 2 2" xfId="7743"/>
    <cellStyle name="40% - Énfasis1 3 2 3 3" xfId="7744"/>
    <cellStyle name="40% - Énfasis1 3 2 4" xfId="4803"/>
    <cellStyle name="40% - Énfasis1 3 2 4 2" xfId="4804"/>
    <cellStyle name="40% - Énfasis1 3 2 4 2 2" xfId="7745"/>
    <cellStyle name="40% - Énfasis1 3 2 4 3" xfId="7746"/>
    <cellStyle name="40% - Énfasis1 3 2 5" xfId="4805"/>
    <cellStyle name="40% - Énfasis1 3 2 5 2" xfId="4806"/>
    <cellStyle name="40% - Énfasis1 3 2 5 2 2" xfId="7747"/>
    <cellStyle name="40% - Énfasis1 3 2 5 3" xfId="7748"/>
    <cellStyle name="40% - Énfasis1 3 2 6" xfId="4807"/>
    <cellStyle name="40% - Énfasis1 3 2 6 2" xfId="7749"/>
    <cellStyle name="40% - Énfasis1 3 2 7" xfId="7750"/>
    <cellStyle name="40% - Énfasis1 3 2 8" xfId="9656"/>
    <cellStyle name="40% - Énfasis1 3 3" xfId="482"/>
    <cellStyle name="40% - Énfasis1 3 3 2" xfId="483"/>
    <cellStyle name="40% - Énfasis1 3 3 2 2" xfId="4808"/>
    <cellStyle name="40% - Énfasis1 3 3 2 2 2" xfId="7751"/>
    <cellStyle name="40% - Énfasis1 3 3 2 3" xfId="7752"/>
    <cellStyle name="40% - Énfasis1 3 3 3" xfId="4809"/>
    <cellStyle name="40% - Énfasis1 3 3 3 2" xfId="4810"/>
    <cellStyle name="40% - Énfasis1 3 3 3 2 2" xfId="7753"/>
    <cellStyle name="40% - Énfasis1 3 3 3 3" xfId="7754"/>
    <cellStyle name="40% - Énfasis1 3 3 4" xfId="4811"/>
    <cellStyle name="40% - Énfasis1 3 3 4 2" xfId="4812"/>
    <cellStyle name="40% - Énfasis1 3 3 4 2 2" xfId="7755"/>
    <cellStyle name="40% - Énfasis1 3 3 4 3" xfId="7756"/>
    <cellStyle name="40% - Énfasis1 3 3 5" xfId="4813"/>
    <cellStyle name="40% - Énfasis1 3 3 5 2" xfId="7757"/>
    <cellStyle name="40% - Énfasis1 3 3 6" xfId="7758"/>
    <cellStyle name="40% - Énfasis1 3 3 7" xfId="9657"/>
    <cellStyle name="40% - Énfasis1 3 4" xfId="484"/>
    <cellStyle name="40% - Énfasis1 3 4 2" xfId="485"/>
    <cellStyle name="40% - Énfasis1 3 4 2 2" xfId="4814"/>
    <cellStyle name="40% - Énfasis1 3 4 2 2 2" xfId="7759"/>
    <cellStyle name="40% - Énfasis1 3 4 2 3" xfId="7760"/>
    <cellStyle name="40% - Énfasis1 3 4 3" xfId="4815"/>
    <cellStyle name="40% - Énfasis1 3 4 3 2" xfId="7761"/>
    <cellStyle name="40% - Énfasis1 3 4 4" xfId="7762"/>
    <cellStyle name="40% - Énfasis1 3 4 5" xfId="9658"/>
    <cellStyle name="40% - Énfasis1 3 5" xfId="486"/>
    <cellStyle name="40% - Énfasis1 3 6" xfId="4816"/>
    <cellStyle name="40% - Énfasis1 3 6 2" xfId="4817"/>
    <cellStyle name="40% - Énfasis1 3 6 2 2" xfId="7763"/>
    <cellStyle name="40% - Énfasis1 3 6 3" xfId="7764"/>
    <cellStyle name="40% - Énfasis1 3 7" xfId="4818"/>
    <cellStyle name="40% - Énfasis1 3 7 2" xfId="7765"/>
    <cellStyle name="40% - Énfasis1 3 8" xfId="7766"/>
    <cellStyle name="40% - Énfasis1 4" xfId="110"/>
    <cellStyle name="40% - Énfasis1 4 2" xfId="167"/>
    <cellStyle name="40% - Énfasis1 4 2 2" xfId="4819"/>
    <cellStyle name="40% - Énfasis1 4 2 2 2" xfId="4820"/>
    <cellStyle name="40% - Énfasis1 4 2 2 2 2" xfId="4821"/>
    <cellStyle name="40% - Énfasis1 4 2 2 2 2 2" xfId="7767"/>
    <cellStyle name="40% - Énfasis1 4 2 2 2 3" xfId="7768"/>
    <cellStyle name="40% - Énfasis1 4 2 2 3" xfId="4822"/>
    <cellStyle name="40% - Énfasis1 4 2 2 3 2" xfId="4823"/>
    <cellStyle name="40% - Énfasis1 4 2 2 3 2 2" xfId="7769"/>
    <cellStyle name="40% - Énfasis1 4 2 2 3 3" xfId="7770"/>
    <cellStyle name="40% - Énfasis1 4 2 2 4" xfId="4824"/>
    <cellStyle name="40% - Énfasis1 4 2 2 4 2" xfId="4825"/>
    <cellStyle name="40% - Énfasis1 4 2 2 4 2 2" xfId="7771"/>
    <cellStyle name="40% - Énfasis1 4 2 2 4 3" xfId="7772"/>
    <cellStyle name="40% - Énfasis1 4 2 2 5" xfId="4826"/>
    <cellStyle name="40% - Énfasis1 4 2 2 5 2" xfId="7773"/>
    <cellStyle name="40% - Énfasis1 4 2 2 6" xfId="7774"/>
    <cellStyle name="40% - Énfasis1 4 2 2 7" xfId="9659"/>
    <cellStyle name="40% - Énfasis1 4 2 3" xfId="4827"/>
    <cellStyle name="40% - Énfasis1 4 2 3 2" xfId="4828"/>
    <cellStyle name="40% - Énfasis1 4 2 3 2 2" xfId="7775"/>
    <cellStyle name="40% - Énfasis1 4 2 3 3" xfId="7776"/>
    <cellStyle name="40% - Énfasis1 4 2 4" xfId="4829"/>
    <cellStyle name="40% - Énfasis1 4 2 4 2" xfId="4830"/>
    <cellStyle name="40% - Énfasis1 4 2 4 2 2" xfId="7777"/>
    <cellStyle name="40% - Énfasis1 4 2 4 3" xfId="7778"/>
    <cellStyle name="40% - Énfasis1 4 2 5" xfId="4831"/>
    <cellStyle name="40% - Énfasis1 4 2 5 2" xfId="4832"/>
    <cellStyle name="40% - Énfasis1 4 2 5 2 2" xfId="7779"/>
    <cellStyle name="40% - Énfasis1 4 2 5 3" xfId="7780"/>
    <cellStyle name="40% - Énfasis1 4 2 6" xfId="4833"/>
    <cellStyle name="40% - Énfasis1 4 2 6 2" xfId="7781"/>
    <cellStyle name="40% - Énfasis1 4 2 7" xfId="7782"/>
    <cellStyle name="40% - Énfasis1 4 2 8" xfId="9660"/>
    <cellStyle name="40% - Énfasis1 4 3" xfId="4834"/>
    <cellStyle name="40% - Énfasis1 4 3 2" xfId="4835"/>
    <cellStyle name="40% - Énfasis1 4 3 2 2" xfId="4836"/>
    <cellStyle name="40% - Énfasis1 4 3 2 2 2" xfId="7783"/>
    <cellStyle name="40% - Énfasis1 4 3 2 3" xfId="7784"/>
    <cellStyle name="40% - Énfasis1 4 3 3" xfId="4837"/>
    <cellStyle name="40% - Énfasis1 4 3 3 2" xfId="4838"/>
    <cellStyle name="40% - Énfasis1 4 3 3 2 2" xfId="7785"/>
    <cellStyle name="40% - Énfasis1 4 3 3 3" xfId="7786"/>
    <cellStyle name="40% - Énfasis1 4 3 4" xfId="4839"/>
    <cellStyle name="40% - Énfasis1 4 3 4 2" xfId="4840"/>
    <cellStyle name="40% - Énfasis1 4 3 4 2 2" xfId="7787"/>
    <cellStyle name="40% - Énfasis1 4 3 4 3" xfId="7788"/>
    <cellStyle name="40% - Énfasis1 4 3 5" xfId="4841"/>
    <cellStyle name="40% - Énfasis1 4 3 5 2" xfId="7789"/>
    <cellStyle name="40% - Énfasis1 4 3 6" xfId="7790"/>
    <cellStyle name="40% - Énfasis1 4 3 7" xfId="9661"/>
    <cellStyle name="40% - Énfasis1 4 4" xfId="4842"/>
    <cellStyle name="40% - Énfasis1 4 4 2" xfId="4843"/>
    <cellStyle name="40% - Énfasis1 4 4 2 2" xfId="7791"/>
    <cellStyle name="40% - Énfasis1 4 4 3" xfId="7792"/>
    <cellStyle name="40% - Énfasis1 4 5" xfId="4844"/>
    <cellStyle name="40% - Énfasis1 4 5 2" xfId="4845"/>
    <cellStyle name="40% - Énfasis1 4 5 2 2" xfId="7793"/>
    <cellStyle name="40% - Énfasis1 4 5 3" xfId="7794"/>
    <cellStyle name="40% - Énfasis1 4 6" xfId="4846"/>
    <cellStyle name="40% - Énfasis1 4 6 2" xfId="4847"/>
    <cellStyle name="40% - Énfasis1 4 6 2 2" xfId="7795"/>
    <cellStyle name="40% - Énfasis1 4 6 3" xfId="7796"/>
    <cellStyle name="40% - Énfasis1 4 7" xfId="4848"/>
    <cellStyle name="40% - Énfasis1 4 7 2" xfId="7797"/>
    <cellStyle name="40% - Énfasis1 4 8" xfId="7798"/>
    <cellStyle name="40% - Énfasis1 4 9" xfId="9662"/>
    <cellStyle name="40% - Énfasis1 5" xfId="64"/>
    <cellStyle name="40% - Énfasis1 5 2" xfId="4849"/>
    <cellStyle name="40% - Énfasis1 5 2 2" xfId="4850"/>
    <cellStyle name="40% - Énfasis1 5 2 2 2" xfId="4851"/>
    <cellStyle name="40% - Énfasis1 5 2 2 2 2" xfId="7799"/>
    <cellStyle name="40% - Énfasis1 5 2 2 3" xfId="7800"/>
    <cellStyle name="40% - Énfasis1 5 2 3" xfId="4852"/>
    <cellStyle name="40% - Énfasis1 5 2 3 2" xfId="4853"/>
    <cellStyle name="40% - Énfasis1 5 2 3 2 2" xfId="7801"/>
    <cellStyle name="40% - Énfasis1 5 2 3 3" xfId="7802"/>
    <cellStyle name="40% - Énfasis1 5 2 4" xfId="4854"/>
    <cellStyle name="40% - Énfasis1 5 2 4 2" xfId="4855"/>
    <cellStyle name="40% - Énfasis1 5 2 4 2 2" xfId="7803"/>
    <cellStyle name="40% - Énfasis1 5 2 4 3" xfId="7804"/>
    <cellStyle name="40% - Énfasis1 5 2 5" xfId="4856"/>
    <cellStyle name="40% - Énfasis1 5 2 5 2" xfId="7805"/>
    <cellStyle name="40% - Énfasis1 5 2 6" xfId="7806"/>
    <cellStyle name="40% - Énfasis1 5 2 7" xfId="9663"/>
    <cellStyle name="40% - Énfasis1 5 3" xfId="4857"/>
    <cellStyle name="40% - Énfasis1 5 3 2" xfId="4858"/>
    <cellStyle name="40% - Énfasis1 5 3 2 2" xfId="7807"/>
    <cellStyle name="40% - Énfasis1 5 3 3" xfId="7808"/>
    <cellStyle name="40% - Énfasis1 5 4" xfId="4859"/>
    <cellStyle name="40% - Énfasis1 5 4 2" xfId="4860"/>
    <cellStyle name="40% - Énfasis1 5 4 2 2" xfId="7809"/>
    <cellStyle name="40% - Énfasis1 5 4 3" xfId="7810"/>
    <cellStyle name="40% - Énfasis1 5 5" xfId="4861"/>
    <cellStyle name="40% - Énfasis1 5 5 2" xfId="4862"/>
    <cellStyle name="40% - Énfasis1 5 5 2 2" xfId="7811"/>
    <cellStyle name="40% - Énfasis1 5 5 3" xfId="7812"/>
    <cellStyle name="40% - Énfasis1 5 6" xfId="4863"/>
    <cellStyle name="40% - Énfasis1 5 6 2" xfId="7813"/>
    <cellStyle name="40% - Énfasis1 5 7" xfId="7814"/>
    <cellStyle name="40% - Énfasis1 5 8" xfId="9664"/>
    <cellStyle name="40% - Énfasis1 6" xfId="122"/>
    <cellStyle name="40% - Énfasis1 6 2" xfId="4864"/>
    <cellStyle name="40% - Énfasis1 6 2 2" xfId="4865"/>
    <cellStyle name="40% - Énfasis1 6 2 2 2" xfId="4866"/>
    <cellStyle name="40% - Énfasis1 6 2 2 2 2" xfId="7815"/>
    <cellStyle name="40% - Énfasis1 6 2 2 3" xfId="7816"/>
    <cellStyle name="40% - Énfasis1 6 2 3" xfId="4867"/>
    <cellStyle name="40% - Énfasis1 6 2 3 2" xfId="4868"/>
    <cellStyle name="40% - Énfasis1 6 2 3 2 2" xfId="7817"/>
    <cellStyle name="40% - Énfasis1 6 2 3 3" xfId="7818"/>
    <cellStyle name="40% - Énfasis1 6 2 4" xfId="4869"/>
    <cellStyle name="40% - Énfasis1 6 2 4 2" xfId="4870"/>
    <cellStyle name="40% - Énfasis1 6 2 4 2 2" xfId="7819"/>
    <cellStyle name="40% - Énfasis1 6 2 4 3" xfId="7820"/>
    <cellStyle name="40% - Énfasis1 6 2 5" xfId="4871"/>
    <cellStyle name="40% - Énfasis1 6 2 5 2" xfId="7821"/>
    <cellStyle name="40% - Énfasis1 6 2 6" xfId="7822"/>
    <cellStyle name="40% - Énfasis1 6 2 7" xfId="9665"/>
    <cellStyle name="40% - Énfasis1 6 3" xfId="4872"/>
    <cellStyle name="40% - Énfasis1 6 3 2" xfId="4873"/>
    <cellStyle name="40% - Énfasis1 6 3 2 2" xfId="7823"/>
    <cellStyle name="40% - Énfasis1 6 3 3" xfId="7824"/>
    <cellStyle name="40% - Énfasis1 6 4" xfId="4874"/>
    <cellStyle name="40% - Énfasis1 6 4 2" xfId="4875"/>
    <cellStyle name="40% - Énfasis1 6 4 2 2" xfId="7825"/>
    <cellStyle name="40% - Énfasis1 6 4 3" xfId="7826"/>
    <cellStyle name="40% - Énfasis1 6 5" xfId="4876"/>
    <cellStyle name="40% - Énfasis1 6 5 2" xfId="4877"/>
    <cellStyle name="40% - Énfasis1 6 5 2 2" xfId="7827"/>
    <cellStyle name="40% - Énfasis1 6 5 3" xfId="7828"/>
    <cellStyle name="40% - Énfasis1 6 6" xfId="4878"/>
    <cellStyle name="40% - Énfasis1 6 6 2" xfId="7829"/>
    <cellStyle name="40% - Énfasis1 6 7" xfId="7830"/>
    <cellStyle name="40% - Énfasis1 6 8" xfId="9666"/>
    <cellStyle name="40% - Énfasis1 7" xfId="183"/>
    <cellStyle name="40% - Énfasis1 7 2" xfId="4879"/>
    <cellStyle name="40% - Énfasis1 7 2 2" xfId="4880"/>
    <cellStyle name="40% - Énfasis1 7 2 2 2" xfId="4881"/>
    <cellStyle name="40% - Énfasis1 7 2 2 2 2" xfId="7831"/>
    <cellStyle name="40% - Énfasis1 7 2 2 3" xfId="7832"/>
    <cellStyle name="40% - Énfasis1 7 2 3" xfId="4882"/>
    <cellStyle name="40% - Énfasis1 7 2 3 2" xfId="4883"/>
    <cellStyle name="40% - Énfasis1 7 2 3 2 2" xfId="7833"/>
    <cellStyle name="40% - Énfasis1 7 2 3 3" xfId="7834"/>
    <cellStyle name="40% - Énfasis1 7 2 4" xfId="4884"/>
    <cellStyle name="40% - Énfasis1 7 2 4 2" xfId="4885"/>
    <cellStyle name="40% - Énfasis1 7 2 4 2 2" xfId="7835"/>
    <cellStyle name="40% - Énfasis1 7 2 4 3" xfId="7836"/>
    <cellStyle name="40% - Énfasis1 7 2 5" xfId="4886"/>
    <cellStyle name="40% - Énfasis1 7 2 5 2" xfId="7837"/>
    <cellStyle name="40% - Énfasis1 7 2 6" xfId="7838"/>
    <cellStyle name="40% - Énfasis1 7 2 7" xfId="9667"/>
    <cellStyle name="40% - Énfasis1 7 3" xfId="4887"/>
    <cellStyle name="40% - Énfasis1 7 3 2" xfId="4888"/>
    <cellStyle name="40% - Énfasis1 7 3 2 2" xfId="7839"/>
    <cellStyle name="40% - Énfasis1 7 3 3" xfId="7840"/>
    <cellStyle name="40% - Énfasis1 7 4" xfId="4889"/>
    <cellStyle name="40% - Énfasis1 7 4 2" xfId="4890"/>
    <cellStyle name="40% - Énfasis1 7 4 2 2" xfId="7841"/>
    <cellStyle name="40% - Énfasis1 7 4 3" xfId="7842"/>
    <cellStyle name="40% - Énfasis1 7 5" xfId="4891"/>
    <cellStyle name="40% - Énfasis1 7 5 2" xfId="4892"/>
    <cellStyle name="40% - Énfasis1 7 5 2 2" xfId="7843"/>
    <cellStyle name="40% - Énfasis1 7 5 3" xfId="7844"/>
    <cellStyle name="40% - Énfasis1 7 6" xfId="4893"/>
    <cellStyle name="40% - Énfasis1 7 6 2" xfId="7845"/>
    <cellStyle name="40% - Énfasis1 7 7" xfId="7846"/>
    <cellStyle name="40% - Énfasis1 7 8" xfId="9668"/>
    <cellStyle name="40% - Énfasis1 8" xfId="218"/>
    <cellStyle name="40% - Énfasis1 8 2" xfId="4894"/>
    <cellStyle name="40% - Énfasis1 9" xfId="273"/>
    <cellStyle name="40% - Énfasis1 9 2" xfId="4895"/>
    <cellStyle name="40% - Énfasis1 9 2 2" xfId="4896"/>
    <cellStyle name="40% - Énfasis1 9 2 2 2" xfId="4897"/>
    <cellStyle name="40% - Énfasis1 9 2 2 2 2" xfId="7847"/>
    <cellStyle name="40% - Énfasis1 9 2 2 3" xfId="7848"/>
    <cellStyle name="40% - Énfasis1 9 2 3" xfId="4898"/>
    <cellStyle name="40% - Énfasis1 9 2 3 2" xfId="4899"/>
    <cellStyle name="40% - Énfasis1 9 2 3 2 2" xfId="7849"/>
    <cellStyle name="40% - Énfasis1 9 2 3 3" xfId="7850"/>
    <cellStyle name="40% - Énfasis1 9 2 4" xfId="4900"/>
    <cellStyle name="40% - Énfasis1 9 2 4 2" xfId="4901"/>
    <cellStyle name="40% - Énfasis1 9 2 4 2 2" xfId="7851"/>
    <cellStyle name="40% - Énfasis1 9 2 4 3" xfId="7852"/>
    <cellStyle name="40% - Énfasis1 9 2 5" xfId="4902"/>
    <cellStyle name="40% - Énfasis1 9 2 5 2" xfId="7853"/>
    <cellStyle name="40% - Énfasis1 9 2 6" xfId="7854"/>
    <cellStyle name="40% - Énfasis1 9 2 7" xfId="9669"/>
    <cellStyle name="40% - Énfasis1 9 3" xfId="4903"/>
    <cellStyle name="40% - Énfasis1 9 3 2" xfId="4904"/>
    <cellStyle name="40% - Énfasis1 9 3 2 2" xfId="7855"/>
    <cellStyle name="40% - Énfasis1 9 3 3" xfId="7856"/>
    <cellStyle name="40% - Énfasis1 9 4" xfId="4905"/>
    <cellStyle name="40% - Énfasis1 9 4 2" xfId="4906"/>
    <cellStyle name="40% - Énfasis1 9 4 2 2" xfId="7857"/>
    <cellStyle name="40% - Énfasis1 9 4 3" xfId="7858"/>
    <cellStyle name="40% - Énfasis1 9 5" xfId="4907"/>
    <cellStyle name="40% - Énfasis1 9 5 2" xfId="4908"/>
    <cellStyle name="40% - Énfasis1 9 5 2 2" xfId="7859"/>
    <cellStyle name="40% - Énfasis1 9 5 3" xfId="7860"/>
    <cellStyle name="40% - Énfasis1 9 6" xfId="4909"/>
    <cellStyle name="40% - Énfasis1 9 6 2" xfId="7861"/>
    <cellStyle name="40% - Énfasis1 9 7" xfId="7862"/>
    <cellStyle name="40% - Énfasis1 9 8" xfId="9670"/>
    <cellStyle name="40% - Énfasis2" xfId="27" builtinId="35" customBuiltin="1"/>
    <cellStyle name="40% - Énfasis2 10" xfId="4910"/>
    <cellStyle name="40% - Énfasis2 10 2" xfId="4911"/>
    <cellStyle name="40% - Énfasis2 10 2 2" xfId="4912"/>
    <cellStyle name="40% - Énfasis2 10 2 2 2" xfId="7863"/>
    <cellStyle name="40% - Énfasis2 10 2 3" xfId="7864"/>
    <cellStyle name="40% - Énfasis2 10 3" xfId="4913"/>
    <cellStyle name="40% - Énfasis2 10 3 2" xfId="4914"/>
    <cellStyle name="40% - Énfasis2 10 3 2 2" xfId="7865"/>
    <cellStyle name="40% - Énfasis2 10 3 3" xfId="7866"/>
    <cellStyle name="40% - Énfasis2 10 4" xfId="4915"/>
    <cellStyle name="40% - Énfasis2 10 4 2" xfId="4916"/>
    <cellStyle name="40% - Énfasis2 10 4 2 2" xfId="7867"/>
    <cellStyle name="40% - Énfasis2 10 4 3" xfId="7868"/>
    <cellStyle name="40% - Énfasis2 10 5" xfId="4917"/>
    <cellStyle name="40% - Énfasis2 10 5 2" xfId="7869"/>
    <cellStyle name="40% - Énfasis2 10 6" xfId="7870"/>
    <cellStyle name="40% - Énfasis2 10 7" xfId="9671"/>
    <cellStyle name="40% - Énfasis2 11" xfId="4918"/>
    <cellStyle name="40% - Énfasis2 11 2" xfId="4919"/>
    <cellStyle name="40% - Énfasis2 11 2 2" xfId="4920"/>
    <cellStyle name="40% - Énfasis2 11 2 2 2" xfId="7871"/>
    <cellStyle name="40% - Énfasis2 11 2 3" xfId="7872"/>
    <cellStyle name="40% - Énfasis2 11 3" xfId="4921"/>
    <cellStyle name="40% - Énfasis2 11 3 2" xfId="7873"/>
    <cellStyle name="40% - Énfasis2 11 4" xfId="7874"/>
    <cellStyle name="40% - Énfasis2 11 5" xfId="9672"/>
    <cellStyle name="40% - Énfasis2 12" xfId="4922"/>
    <cellStyle name="40% - Énfasis2 12 2" xfId="4923"/>
    <cellStyle name="40% - Énfasis2 12 2 2" xfId="7875"/>
    <cellStyle name="40% - Énfasis2 12 3" xfId="7876"/>
    <cellStyle name="40% - Énfasis2 13" xfId="4924"/>
    <cellStyle name="40% - Énfasis2 13 2" xfId="4925"/>
    <cellStyle name="40% - Énfasis2 13 2 2" xfId="7877"/>
    <cellStyle name="40% - Énfasis2 13 3" xfId="7878"/>
    <cellStyle name="40% - Énfasis2 14" xfId="4926"/>
    <cellStyle name="40% - Énfasis2 14 2" xfId="4927"/>
    <cellStyle name="40% - Énfasis2 14 2 2" xfId="7879"/>
    <cellStyle name="40% - Énfasis2 14 3" xfId="7880"/>
    <cellStyle name="40% - Énfasis2 15" xfId="4928"/>
    <cellStyle name="40% - Énfasis2 15 2" xfId="7881"/>
    <cellStyle name="40% - Énfasis2 16" xfId="7882"/>
    <cellStyle name="40% - Énfasis2 17" xfId="9673"/>
    <cellStyle name="40% - Énfasis2 18" xfId="9894"/>
    <cellStyle name="40% - Énfasis2 2" xfId="53"/>
    <cellStyle name="40% - Énfasis2 2 10" xfId="7883"/>
    <cellStyle name="40% - Énfasis2 2 2" xfId="83"/>
    <cellStyle name="40% - Énfasis2 2 2 2" xfId="487"/>
    <cellStyle name="40% - Énfasis2 2 2 2 2" xfId="488"/>
    <cellStyle name="40% - Énfasis2 2 2 2 2 2" xfId="489"/>
    <cellStyle name="40% - Énfasis2 2 2 2 2 2 2" xfId="7884"/>
    <cellStyle name="40% - Énfasis2 2 2 2 2 3" xfId="7885"/>
    <cellStyle name="40% - Énfasis2 2 2 2 3" xfId="490"/>
    <cellStyle name="40% - Énfasis2 2 2 2 3 2" xfId="4929"/>
    <cellStyle name="40% - Énfasis2 2 2 2 3 2 2" xfId="7886"/>
    <cellStyle name="40% - Énfasis2 2 2 2 3 3" xfId="7887"/>
    <cellStyle name="40% - Énfasis2 2 2 2 4" xfId="4930"/>
    <cellStyle name="40% - Énfasis2 2 2 2 4 2" xfId="4931"/>
    <cellStyle name="40% - Énfasis2 2 2 2 4 2 2" xfId="7888"/>
    <cellStyle name="40% - Énfasis2 2 2 2 4 3" xfId="7889"/>
    <cellStyle name="40% - Énfasis2 2 2 2 5" xfId="4932"/>
    <cellStyle name="40% - Énfasis2 2 2 2 5 2" xfId="7890"/>
    <cellStyle name="40% - Énfasis2 2 2 2 6" xfId="7891"/>
    <cellStyle name="40% - Énfasis2 2 2 2 7" xfId="9674"/>
    <cellStyle name="40% - Énfasis2 2 2 3" xfId="491"/>
    <cellStyle name="40% - Énfasis2 2 2 3 2" xfId="492"/>
    <cellStyle name="40% - Énfasis2 2 2 3 2 2" xfId="4933"/>
    <cellStyle name="40% - Énfasis2 2 2 3 2 2 2" xfId="7892"/>
    <cellStyle name="40% - Énfasis2 2 2 3 2 3" xfId="7893"/>
    <cellStyle name="40% - Énfasis2 2 2 3 3" xfId="4934"/>
    <cellStyle name="40% - Énfasis2 2 2 3 3 2" xfId="7894"/>
    <cellStyle name="40% - Énfasis2 2 2 3 4" xfId="7895"/>
    <cellStyle name="40% - Énfasis2 2 2 3 5" xfId="9675"/>
    <cellStyle name="40% - Énfasis2 2 2 4" xfId="493"/>
    <cellStyle name="40% - Énfasis2 2 2 4 2" xfId="494"/>
    <cellStyle name="40% - Énfasis2 2 2 5" xfId="495"/>
    <cellStyle name="40% - Énfasis2 2 2 5 2" xfId="4935"/>
    <cellStyle name="40% - Énfasis2 2 2 5 2 2" xfId="7896"/>
    <cellStyle name="40% - Énfasis2 2 2 5 3" xfId="7897"/>
    <cellStyle name="40% - Énfasis2 2 2 6" xfId="4936"/>
    <cellStyle name="40% - Énfasis2 2 2 6 2" xfId="7898"/>
    <cellStyle name="40% - Énfasis2 2 2 7" xfId="7899"/>
    <cellStyle name="40% - Énfasis2 2 3" xfId="140"/>
    <cellStyle name="40% - Énfasis2 2 3 2" xfId="496"/>
    <cellStyle name="40% - Énfasis2 2 3 2 2" xfId="497"/>
    <cellStyle name="40% - Énfasis2 2 3 2 2 2" xfId="4937"/>
    <cellStyle name="40% - Énfasis2 2 3 2 2 2 2" xfId="7900"/>
    <cellStyle name="40% - Énfasis2 2 3 2 2 3" xfId="7901"/>
    <cellStyle name="40% - Énfasis2 2 3 2 3" xfId="4938"/>
    <cellStyle name="40% - Énfasis2 2 3 2 3 2" xfId="4939"/>
    <cellStyle name="40% - Énfasis2 2 3 2 3 2 2" xfId="7902"/>
    <cellStyle name="40% - Énfasis2 2 3 2 3 3" xfId="7903"/>
    <cellStyle name="40% - Énfasis2 2 3 2 4" xfId="4940"/>
    <cellStyle name="40% - Énfasis2 2 3 2 4 2" xfId="4941"/>
    <cellStyle name="40% - Énfasis2 2 3 2 4 2 2" xfId="7904"/>
    <cellStyle name="40% - Énfasis2 2 3 2 4 3" xfId="7905"/>
    <cellStyle name="40% - Énfasis2 2 3 2 5" xfId="4942"/>
    <cellStyle name="40% - Énfasis2 2 3 2 5 2" xfId="7906"/>
    <cellStyle name="40% - Énfasis2 2 3 2 6" xfId="7907"/>
    <cellStyle name="40% - Énfasis2 2 3 2 7" xfId="9676"/>
    <cellStyle name="40% - Énfasis2 2 3 3" xfId="498"/>
    <cellStyle name="40% - Énfasis2 2 3 3 2" xfId="4943"/>
    <cellStyle name="40% - Énfasis2 2 3 3 2 2" xfId="7908"/>
    <cellStyle name="40% - Énfasis2 2 3 3 3" xfId="7909"/>
    <cellStyle name="40% - Énfasis2 2 3 4" xfId="4944"/>
    <cellStyle name="40% - Énfasis2 2 3 4 2" xfId="4945"/>
    <cellStyle name="40% - Énfasis2 2 3 4 2 2" xfId="7910"/>
    <cellStyle name="40% - Énfasis2 2 3 4 3" xfId="7911"/>
    <cellStyle name="40% - Énfasis2 2 3 5" xfId="4946"/>
    <cellStyle name="40% - Énfasis2 2 3 5 2" xfId="4947"/>
    <cellStyle name="40% - Énfasis2 2 3 5 2 2" xfId="7912"/>
    <cellStyle name="40% - Énfasis2 2 3 5 3" xfId="7913"/>
    <cellStyle name="40% - Énfasis2 2 3 6" xfId="4948"/>
    <cellStyle name="40% - Énfasis2 2 3 6 2" xfId="7914"/>
    <cellStyle name="40% - Énfasis2 2 3 7" xfId="7915"/>
    <cellStyle name="40% - Énfasis2 2 3 8" xfId="9677"/>
    <cellStyle name="40% - Énfasis2 2 4" xfId="202"/>
    <cellStyle name="40% - Énfasis2 2 4 2" xfId="499"/>
    <cellStyle name="40% - Énfasis2 2 4 2 2" xfId="4949"/>
    <cellStyle name="40% - Énfasis2 2 4 2 2 2" xfId="4950"/>
    <cellStyle name="40% - Énfasis2 2 4 2 2 2 2" xfId="7916"/>
    <cellStyle name="40% - Énfasis2 2 4 2 2 3" xfId="7917"/>
    <cellStyle name="40% - Énfasis2 2 4 2 3" xfId="4951"/>
    <cellStyle name="40% - Énfasis2 2 4 2 3 2" xfId="4952"/>
    <cellStyle name="40% - Énfasis2 2 4 2 3 2 2" xfId="7918"/>
    <cellStyle name="40% - Énfasis2 2 4 2 3 3" xfId="7919"/>
    <cellStyle name="40% - Énfasis2 2 4 2 4" xfId="4953"/>
    <cellStyle name="40% - Énfasis2 2 4 2 4 2" xfId="4954"/>
    <cellStyle name="40% - Énfasis2 2 4 2 4 2 2" xfId="7920"/>
    <cellStyle name="40% - Énfasis2 2 4 2 4 3" xfId="7921"/>
    <cellStyle name="40% - Énfasis2 2 4 2 5" xfId="4955"/>
    <cellStyle name="40% - Énfasis2 2 4 2 5 2" xfId="7922"/>
    <cellStyle name="40% - Énfasis2 2 4 2 6" xfId="7923"/>
    <cellStyle name="40% - Énfasis2 2 4 2 7" xfId="9678"/>
    <cellStyle name="40% - Énfasis2 2 4 3" xfId="4956"/>
    <cellStyle name="40% - Énfasis2 2 4 3 2" xfId="4957"/>
    <cellStyle name="40% - Énfasis2 2 4 3 2 2" xfId="7924"/>
    <cellStyle name="40% - Énfasis2 2 4 3 3" xfId="7925"/>
    <cellStyle name="40% - Énfasis2 2 4 4" xfId="4958"/>
    <cellStyle name="40% - Énfasis2 2 4 4 2" xfId="4959"/>
    <cellStyle name="40% - Énfasis2 2 4 4 2 2" xfId="7926"/>
    <cellStyle name="40% - Énfasis2 2 4 4 3" xfId="7927"/>
    <cellStyle name="40% - Énfasis2 2 4 5" xfId="4960"/>
    <cellStyle name="40% - Énfasis2 2 4 5 2" xfId="4961"/>
    <cellStyle name="40% - Énfasis2 2 4 5 2 2" xfId="7928"/>
    <cellStyle name="40% - Énfasis2 2 4 5 3" xfId="7929"/>
    <cellStyle name="40% - Énfasis2 2 4 6" xfId="4962"/>
    <cellStyle name="40% - Énfasis2 2 4 6 2" xfId="7930"/>
    <cellStyle name="40% - Énfasis2 2 4 7" xfId="7931"/>
    <cellStyle name="40% - Énfasis2 2 4 8" xfId="9679"/>
    <cellStyle name="40% - Énfasis2 2 5" xfId="500"/>
    <cellStyle name="40% - Énfasis2 2 5 2" xfId="501"/>
    <cellStyle name="40% - Énfasis2 2 5 2 2" xfId="4963"/>
    <cellStyle name="40% - Énfasis2 2 5 2 2 2" xfId="7932"/>
    <cellStyle name="40% - Énfasis2 2 5 2 3" xfId="7933"/>
    <cellStyle name="40% - Énfasis2 2 5 3" xfId="4964"/>
    <cellStyle name="40% - Énfasis2 2 5 3 2" xfId="4965"/>
    <cellStyle name="40% - Énfasis2 2 5 3 2 2" xfId="7934"/>
    <cellStyle name="40% - Énfasis2 2 5 3 3" xfId="7935"/>
    <cellStyle name="40% - Énfasis2 2 5 4" xfId="4966"/>
    <cellStyle name="40% - Énfasis2 2 5 4 2" xfId="4967"/>
    <cellStyle name="40% - Énfasis2 2 5 4 2 2" xfId="7936"/>
    <cellStyle name="40% - Énfasis2 2 5 4 3" xfId="7937"/>
    <cellStyle name="40% - Énfasis2 2 5 5" xfId="4968"/>
    <cellStyle name="40% - Énfasis2 2 5 5 2" xfId="7938"/>
    <cellStyle name="40% - Énfasis2 2 5 6" xfId="7939"/>
    <cellStyle name="40% - Énfasis2 2 5 7" xfId="9680"/>
    <cellStyle name="40% - Énfasis2 2 6" xfId="502"/>
    <cellStyle name="40% - Énfasis2 2 6 2" xfId="4969"/>
    <cellStyle name="40% - Énfasis2 2 6 2 2" xfId="4970"/>
    <cellStyle name="40% - Énfasis2 2 6 2 2 2" xfId="7940"/>
    <cellStyle name="40% - Énfasis2 2 6 2 3" xfId="7941"/>
    <cellStyle name="40% - Énfasis2 2 6 3" xfId="4971"/>
    <cellStyle name="40% - Énfasis2 2 6 3 2" xfId="7942"/>
    <cellStyle name="40% - Énfasis2 2 6 4" xfId="7943"/>
    <cellStyle name="40% - Énfasis2 2 6 5" xfId="9681"/>
    <cellStyle name="40% - Énfasis2 2 7" xfId="4972"/>
    <cellStyle name="40% - Énfasis2 2 8" xfId="4973"/>
    <cellStyle name="40% - Énfasis2 2 8 2" xfId="4974"/>
    <cellStyle name="40% - Énfasis2 2 8 2 2" xfId="7944"/>
    <cellStyle name="40% - Énfasis2 2 8 3" xfId="7945"/>
    <cellStyle name="40% - Énfasis2 2 9" xfId="4975"/>
    <cellStyle name="40% - Énfasis2 2 9 2" xfId="7946"/>
    <cellStyle name="40% - Énfasis2 3" xfId="97"/>
    <cellStyle name="40% - Énfasis2 3 2" xfId="154"/>
    <cellStyle name="40% - Énfasis2 3 2 2" xfId="503"/>
    <cellStyle name="40% - Énfasis2 3 2 2 2" xfId="504"/>
    <cellStyle name="40% - Énfasis2 3 2 2 2 2" xfId="4976"/>
    <cellStyle name="40% - Énfasis2 3 2 2 2 2 2" xfId="7947"/>
    <cellStyle name="40% - Énfasis2 3 2 2 2 3" xfId="7948"/>
    <cellStyle name="40% - Énfasis2 3 2 2 3" xfId="4977"/>
    <cellStyle name="40% - Énfasis2 3 2 2 3 2" xfId="4978"/>
    <cellStyle name="40% - Énfasis2 3 2 2 3 2 2" xfId="7949"/>
    <cellStyle name="40% - Énfasis2 3 2 2 3 3" xfId="7950"/>
    <cellStyle name="40% - Énfasis2 3 2 2 4" xfId="4979"/>
    <cellStyle name="40% - Énfasis2 3 2 2 4 2" xfId="4980"/>
    <cellStyle name="40% - Énfasis2 3 2 2 4 2 2" xfId="7951"/>
    <cellStyle name="40% - Énfasis2 3 2 2 4 3" xfId="7952"/>
    <cellStyle name="40% - Énfasis2 3 2 2 5" xfId="4981"/>
    <cellStyle name="40% - Énfasis2 3 2 2 5 2" xfId="7953"/>
    <cellStyle name="40% - Énfasis2 3 2 2 6" xfId="7954"/>
    <cellStyle name="40% - Énfasis2 3 2 2 7" xfId="9682"/>
    <cellStyle name="40% - Énfasis2 3 2 3" xfId="505"/>
    <cellStyle name="40% - Énfasis2 3 2 3 2" xfId="4982"/>
    <cellStyle name="40% - Énfasis2 3 2 3 2 2" xfId="7955"/>
    <cellStyle name="40% - Énfasis2 3 2 3 3" xfId="7956"/>
    <cellStyle name="40% - Énfasis2 3 2 4" xfId="4983"/>
    <cellStyle name="40% - Énfasis2 3 2 4 2" xfId="4984"/>
    <cellStyle name="40% - Énfasis2 3 2 4 2 2" xfId="7957"/>
    <cellStyle name="40% - Énfasis2 3 2 4 3" xfId="7958"/>
    <cellStyle name="40% - Énfasis2 3 2 5" xfId="4985"/>
    <cellStyle name="40% - Énfasis2 3 2 5 2" xfId="4986"/>
    <cellStyle name="40% - Énfasis2 3 2 5 2 2" xfId="7959"/>
    <cellStyle name="40% - Énfasis2 3 2 5 3" xfId="7960"/>
    <cellStyle name="40% - Énfasis2 3 2 6" xfId="4987"/>
    <cellStyle name="40% - Énfasis2 3 2 6 2" xfId="7961"/>
    <cellStyle name="40% - Énfasis2 3 2 7" xfId="7962"/>
    <cellStyle name="40% - Énfasis2 3 2 8" xfId="9683"/>
    <cellStyle name="40% - Énfasis2 3 3" xfId="506"/>
    <cellStyle name="40% - Énfasis2 3 3 2" xfId="507"/>
    <cellStyle name="40% - Énfasis2 3 3 2 2" xfId="4988"/>
    <cellStyle name="40% - Énfasis2 3 3 2 2 2" xfId="7963"/>
    <cellStyle name="40% - Énfasis2 3 3 2 3" xfId="7964"/>
    <cellStyle name="40% - Énfasis2 3 3 3" xfId="4989"/>
    <cellStyle name="40% - Énfasis2 3 3 3 2" xfId="4990"/>
    <cellStyle name="40% - Énfasis2 3 3 3 2 2" xfId="7965"/>
    <cellStyle name="40% - Énfasis2 3 3 3 3" xfId="7966"/>
    <cellStyle name="40% - Énfasis2 3 3 4" xfId="4991"/>
    <cellStyle name="40% - Énfasis2 3 3 4 2" xfId="4992"/>
    <cellStyle name="40% - Énfasis2 3 3 4 2 2" xfId="7967"/>
    <cellStyle name="40% - Énfasis2 3 3 4 3" xfId="7968"/>
    <cellStyle name="40% - Énfasis2 3 3 5" xfId="4993"/>
    <cellStyle name="40% - Énfasis2 3 3 5 2" xfId="7969"/>
    <cellStyle name="40% - Énfasis2 3 3 6" xfId="7970"/>
    <cellStyle name="40% - Énfasis2 3 3 7" xfId="9684"/>
    <cellStyle name="40% - Énfasis2 3 4" xfId="508"/>
    <cellStyle name="40% - Énfasis2 3 4 2" xfId="509"/>
    <cellStyle name="40% - Énfasis2 3 4 2 2" xfId="4994"/>
    <cellStyle name="40% - Énfasis2 3 4 2 2 2" xfId="7971"/>
    <cellStyle name="40% - Énfasis2 3 4 2 3" xfId="7972"/>
    <cellStyle name="40% - Énfasis2 3 4 3" xfId="4995"/>
    <cellStyle name="40% - Énfasis2 3 4 3 2" xfId="7973"/>
    <cellStyle name="40% - Énfasis2 3 4 4" xfId="7974"/>
    <cellStyle name="40% - Énfasis2 3 4 5" xfId="9685"/>
    <cellStyle name="40% - Énfasis2 3 5" xfId="510"/>
    <cellStyle name="40% - Énfasis2 3 6" xfId="4996"/>
    <cellStyle name="40% - Énfasis2 3 6 2" xfId="4997"/>
    <cellStyle name="40% - Énfasis2 3 6 2 2" xfId="7975"/>
    <cellStyle name="40% - Énfasis2 3 6 3" xfId="7976"/>
    <cellStyle name="40% - Énfasis2 3 7" xfId="4998"/>
    <cellStyle name="40% - Énfasis2 3 7 2" xfId="7977"/>
    <cellStyle name="40% - Énfasis2 3 8" xfId="7978"/>
    <cellStyle name="40% - Énfasis2 4" xfId="112"/>
    <cellStyle name="40% - Énfasis2 4 2" xfId="169"/>
    <cellStyle name="40% - Énfasis2 4 2 2" xfId="4999"/>
    <cellStyle name="40% - Énfasis2 4 2 2 2" xfId="5000"/>
    <cellStyle name="40% - Énfasis2 4 2 2 2 2" xfId="5001"/>
    <cellStyle name="40% - Énfasis2 4 2 2 2 2 2" xfId="7979"/>
    <cellStyle name="40% - Énfasis2 4 2 2 2 3" xfId="7980"/>
    <cellStyle name="40% - Énfasis2 4 2 2 3" xfId="5002"/>
    <cellStyle name="40% - Énfasis2 4 2 2 3 2" xfId="5003"/>
    <cellStyle name="40% - Énfasis2 4 2 2 3 2 2" xfId="7981"/>
    <cellStyle name="40% - Énfasis2 4 2 2 3 3" xfId="7982"/>
    <cellStyle name="40% - Énfasis2 4 2 2 4" xfId="5004"/>
    <cellStyle name="40% - Énfasis2 4 2 2 4 2" xfId="5005"/>
    <cellStyle name="40% - Énfasis2 4 2 2 4 2 2" xfId="7983"/>
    <cellStyle name="40% - Énfasis2 4 2 2 4 3" xfId="7984"/>
    <cellStyle name="40% - Énfasis2 4 2 2 5" xfId="5006"/>
    <cellStyle name="40% - Énfasis2 4 2 2 5 2" xfId="7985"/>
    <cellStyle name="40% - Énfasis2 4 2 2 6" xfId="7986"/>
    <cellStyle name="40% - Énfasis2 4 2 2 7" xfId="9686"/>
    <cellStyle name="40% - Énfasis2 4 2 3" xfId="5007"/>
    <cellStyle name="40% - Énfasis2 4 2 3 2" xfId="5008"/>
    <cellStyle name="40% - Énfasis2 4 2 3 2 2" xfId="7987"/>
    <cellStyle name="40% - Énfasis2 4 2 3 3" xfId="7988"/>
    <cellStyle name="40% - Énfasis2 4 2 4" xfId="5009"/>
    <cellStyle name="40% - Énfasis2 4 2 4 2" xfId="5010"/>
    <cellStyle name="40% - Énfasis2 4 2 4 2 2" xfId="7989"/>
    <cellStyle name="40% - Énfasis2 4 2 4 3" xfId="7990"/>
    <cellStyle name="40% - Énfasis2 4 2 5" xfId="5011"/>
    <cellStyle name="40% - Énfasis2 4 2 5 2" xfId="5012"/>
    <cellStyle name="40% - Énfasis2 4 2 5 2 2" xfId="7991"/>
    <cellStyle name="40% - Énfasis2 4 2 5 3" xfId="7992"/>
    <cellStyle name="40% - Énfasis2 4 2 6" xfId="5013"/>
    <cellStyle name="40% - Énfasis2 4 2 6 2" xfId="7993"/>
    <cellStyle name="40% - Énfasis2 4 2 7" xfId="7994"/>
    <cellStyle name="40% - Énfasis2 4 2 8" xfId="9687"/>
    <cellStyle name="40% - Énfasis2 4 3" xfId="5014"/>
    <cellStyle name="40% - Énfasis2 4 3 2" xfId="5015"/>
    <cellStyle name="40% - Énfasis2 4 3 2 2" xfId="5016"/>
    <cellStyle name="40% - Énfasis2 4 3 2 2 2" xfId="7995"/>
    <cellStyle name="40% - Énfasis2 4 3 2 3" xfId="7996"/>
    <cellStyle name="40% - Énfasis2 4 3 3" xfId="5017"/>
    <cellStyle name="40% - Énfasis2 4 3 3 2" xfId="5018"/>
    <cellStyle name="40% - Énfasis2 4 3 3 2 2" xfId="7997"/>
    <cellStyle name="40% - Énfasis2 4 3 3 3" xfId="7998"/>
    <cellStyle name="40% - Énfasis2 4 3 4" xfId="5019"/>
    <cellStyle name="40% - Énfasis2 4 3 4 2" xfId="5020"/>
    <cellStyle name="40% - Énfasis2 4 3 4 2 2" xfId="7999"/>
    <cellStyle name="40% - Énfasis2 4 3 4 3" xfId="8000"/>
    <cellStyle name="40% - Énfasis2 4 3 5" xfId="5021"/>
    <cellStyle name="40% - Énfasis2 4 3 5 2" xfId="8001"/>
    <cellStyle name="40% - Énfasis2 4 3 6" xfId="8002"/>
    <cellStyle name="40% - Énfasis2 4 3 7" xfId="9688"/>
    <cellStyle name="40% - Énfasis2 4 4" xfId="5022"/>
    <cellStyle name="40% - Énfasis2 4 4 2" xfId="5023"/>
    <cellStyle name="40% - Énfasis2 4 4 2 2" xfId="8003"/>
    <cellStyle name="40% - Énfasis2 4 4 3" xfId="8004"/>
    <cellStyle name="40% - Énfasis2 4 5" xfId="5024"/>
    <cellStyle name="40% - Énfasis2 4 5 2" xfId="5025"/>
    <cellStyle name="40% - Énfasis2 4 5 2 2" xfId="8005"/>
    <cellStyle name="40% - Énfasis2 4 5 3" xfId="8006"/>
    <cellStyle name="40% - Énfasis2 4 6" xfId="5026"/>
    <cellStyle name="40% - Énfasis2 4 6 2" xfId="5027"/>
    <cellStyle name="40% - Énfasis2 4 6 2 2" xfId="8007"/>
    <cellStyle name="40% - Énfasis2 4 6 3" xfId="8008"/>
    <cellStyle name="40% - Énfasis2 4 7" xfId="5028"/>
    <cellStyle name="40% - Énfasis2 4 7 2" xfId="8009"/>
    <cellStyle name="40% - Énfasis2 4 8" xfId="8010"/>
    <cellStyle name="40% - Énfasis2 4 9" xfId="9689"/>
    <cellStyle name="40% - Énfasis2 5" xfId="66"/>
    <cellStyle name="40% - Énfasis2 5 2" xfId="5029"/>
    <cellStyle name="40% - Énfasis2 5 2 2" xfId="5030"/>
    <cellStyle name="40% - Énfasis2 5 2 2 2" xfId="5031"/>
    <cellStyle name="40% - Énfasis2 5 2 2 2 2" xfId="8011"/>
    <cellStyle name="40% - Énfasis2 5 2 2 3" xfId="8012"/>
    <cellStyle name="40% - Énfasis2 5 2 3" xfId="5032"/>
    <cellStyle name="40% - Énfasis2 5 2 3 2" xfId="5033"/>
    <cellStyle name="40% - Énfasis2 5 2 3 2 2" xfId="8013"/>
    <cellStyle name="40% - Énfasis2 5 2 3 3" xfId="8014"/>
    <cellStyle name="40% - Énfasis2 5 2 4" xfId="5034"/>
    <cellStyle name="40% - Énfasis2 5 2 4 2" xfId="5035"/>
    <cellStyle name="40% - Énfasis2 5 2 4 2 2" xfId="8015"/>
    <cellStyle name="40% - Énfasis2 5 2 4 3" xfId="8016"/>
    <cellStyle name="40% - Énfasis2 5 2 5" xfId="5036"/>
    <cellStyle name="40% - Énfasis2 5 2 5 2" xfId="8017"/>
    <cellStyle name="40% - Énfasis2 5 2 6" xfId="8018"/>
    <cellStyle name="40% - Énfasis2 5 2 7" xfId="9690"/>
    <cellStyle name="40% - Énfasis2 5 3" xfId="5037"/>
    <cellStyle name="40% - Énfasis2 5 3 2" xfId="5038"/>
    <cellStyle name="40% - Énfasis2 5 3 2 2" xfId="8019"/>
    <cellStyle name="40% - Énfasis2 5 3 3" xfId="8020"/>
    <cellStyle name="40% - Énfasis2 5 4" xfId="5039"/>
    <cellStyle name="40% - Énfasis2 5 4 2" xfId="5040"/>
    <cellStyle name="40% - Énfasis2 5 4 2 2" xfId="8021"/>
    <cellStyle name="40% - Énfasis2 5 4 3" xfId="8022"/>
    <cellStyle name="40% - Énfasis2 5 5" xfId="5041"/>
    <cellStyle name="40% - Énfasis2 5 5 2" xfId="5042"/>
    <cellStyle name="40% - Énfasis2 5 5 2 2" xfId="8023"/>
    <cellStyle name="40% - Énfasis2 5 5 3" xfId="8024"/>
    <cellStyle name="40% - Énfasis2 5 6" xfId="5043"/>
    <cellStyle name="40% - Énfasis2 5 6 2" xfId="8025"/>
    <cellStyle name="40% - Énfasis2 5 7" xfId="8026"/>
    <cellStyle name="40% - Énfasis2 5 8" xfId="9691"/>
    <cellStyle name="40% - Énfasis2 6" xfId="124"/>
    <cellStyle name="40% - Énfasis2 6 2" xfId="5044"/>
    <cellStyle name="40% - Énfasis2 6 2 2" xfId="5045"/>
    <cellStyle name="40% - Énfasis2 6 2 2 2" xfId="5046"/>
    <cellStyle name="40% - Énfasis2 6 2 2 2 2" xfId="8027"/>
    <cellStyle name="40% - Énfasis2 6 2 2 3" xfId="8028"/>
    <cellStyle name="40% - Énfasis2 6 2 3" xfId="5047"/>
    <cellStyle name="40% - Énfasis2 6 2 3 2" xfId="5048"/>
    <cellStyle name="40% - Énfasis2 6 2 3 2 2" xfId="8029"/>
    <cellStyle name="40% - Énfasis2 6 2 3 3" xfId="8030"/>
    <cellStyle name="40% - Énfasis2 6 2 4" xfId="5049"/>
    <cellStyle name="40% - Énfasis2 6 2 4 2" xfId="5050"/>
    <cellStyle name="40% - Énfasis2 6 2 4 2 2" xfId="8031"/>
    <cellStyle name="40% - Énfasis2 6 2 4 3" xfId="8032"/>
    <cellStyle name="40% - Énfasis2 6 2 5" xfId="5051"/>
    <cellStyle name="40% - Énfasis2 6 2 5 2" xfId="8033"/>
    <cellStyle name="40% - Énfasis2 6 2 6" xfId="8034"/>
    <cellStyle name="40% - Énfasis2 6 2 7" xfId="9692"/>
    <cellStyle name="40% - Énfasis2 6 3" xfId="5052"/>
    <cellStyle name="40% - Énfasis2 6 3 2" xfId="5053"/>
    <cellStyle name="40% - Énfasis2 6 3 2 2" xfId="8035"/>
    <cellStyle name="40% - Énfasis2 6 3 3" xfId="8036"/>
    <cellStyle name="40% - Énfasis2 6 4" xfId="5054"/>
    <cellStyle name="40% - Énfasis2 6 4 2" xfId="5055"/>
    <cellStyle name="40% - Énfasis2 6 4 2 2" xfId="8037"/>
    <cellStyle name="40% - Énfasis2 6 4 3" xfId="8038"/>
    <cellStyle name="40% - Énfasis2 6 5" xfId="5056"/>
    <cellStyle name="40% - Énfasis2 6 5 2" xfId="5057"/>
    <cellStyle name="40% - Énfasis2 6 5 2 2" xfId="8039"/>
    <cellStyle name="40% - Énfasis2 6 5 3" xfId="8040"/>
    <cellStyle name="40% - Énfasis2 6 6" xfId="5058"/>
    <cellStyle name="40% - Énfasis2 6 6 2" xfId="8041"/>
    <cellStyle name="40% - Énfasis2 6 7" xfId="8042"/>
    <cellStyle name="40% - Énfasis2 6 8" xfId="9693"/>
    <cellStyle name="40% - Énfasis2 7" xfId="185"/>
    <cellStyle name="40% - Énfasis2 7 2" xfId="5059"/>
    <cellStyle name="40% - Énfasis2 7 2 2" xfId="5060"/>
    <cellStyle name="40% - Énfasis2 7 2 2 2" xfId="5061"/>
    <cellStyle name="40% - Énfasis2 7 2 2 2 2" xfId="8043"/>
    <cellStyle name="40% - Énfasis2 7 2 2 3" xfId="8044"/>
    <cellStyle name="40% - Énfasis2 7 2 3" xfId="5062"/>
    <cellStyle name="40% - Énfasis2 7 2 3 2" xfId="5063"/>
    <cellStyle name="40% - Énfasis2 7 2 3 2 2" xfId="8045"/>
    <cellStyle name="40% - Énfasis2 7 2 3 3" xfId="8046"/>
    <cellStyle name="40% - Énfasis2 7 2 4" xfId="5064"/>
    <cellStyle name="40% - Énfasis2 7 2 4 2" xfId="5065"/>
    <cellStyle name="40% - Énfasis2 7 2 4 2 2" xfId="8047"/>
    <cellStyle name="40% - Énfasis2 7 2 4 3" xfId="8048"/>
    <cellStyle name="40% - Énfasis2 7 2 5" xfId="5066"/>
    <cellStyle name="40% - Énfasis2 7 2 5 2" xfId="8049"/>
    <cellStyle name="40% - Énfasis2 7 2 6" xfId="8050"/>
    <cellStyle name="40% - Énfasis2 7 2 7" xfId="9694"/>
    <cellStyle name="40% - Énfasis2 7 3" xfId="5067"/>
    <cellStyle name="40% - Énfasis2 7 3 2" xfId="5068"/>
    <cellStyle name="40% - Énfasis2 7 3 2 2" xfId="8051"/>
    <cellStyle name="40% - Énfasis2 7 3 3" xfId="8052"/>
    <cellStyle name="40% - Énfasis2 7 4" xfId="5069"/>
    <cellStyle name="40% - Énfasis2 7 4 2" xfId="5070"/>
    <cellStyle name="40% - Énfasis2 7 4 2 2" xfId="8053"/>
    <cellStyle name="40% - Énfasis2 7 4 3" xfId="8054"/>
    <cellStyle name="40% - Énfasis2 7 5" xfId="5071"/>
    <cellStyle name="40% - Énfasis2 7 5 2" xfId="5072"/>
    <cellStyle name="40% - Énfasis2 7 5 2 2" xfId="8055"/>
    <cellStyle name="40% - Énfasis2 7 5 3" xfId="8056"/>
    <cellStyle name="40% - Énfasis2 7 6" xfId="5073"/>
    <cellStyle name="40% - Énfasis2 7 6 2" xfId="8057"/>
    <cellStyle name="40% - Énfasis2 7 7" xfId="8058"/>
    <cellStyle name="40% - Énfasis2 7 8" xfId="9695"/>
    <cellStyle name="40% - Énfasis2 8" xfId="219"/>
    <cellStyle name="40% - Énfasis2 8 2" xfId="5074"/>
    <cellStyle name="40% - Énfasis2 9" xfId="275"/>
    <cellStyle name="40% - Énfasis2 9 2" xfId="5075"/>
    <cellStyle name="40% - Énfasis2 9 2 2" xfId="5076"/>
    <cellStyle name="40% - Énfasis2 9 2 2 2" xfId="5077"/>
    <cellStyle name="40% - Énfasis2 9 2 2 2 2" xfId="8059"/>
    <cellStyle name="40% - Énfasis2 9 2 2 3" xfId="8060"/>
    <cellStyle name="40% - Énfasis2 9 2 3" xfId="5078"/>
    <cellStyle name="40% - Énfasis2 9 2 3 2" xfId="5079"/>
    <cellStyle name="40% - Énfasis2 9 2 3 2 2" xfId="8061"/>
    <cellStyle name="40% - Énfasis2 9 2 3 3" xfId="8062"/>
    <cellStyle name="40% - Énfasis2 9 2 4" xfId="5080"/>
    <cellStyle name="40% - Énfasis2 9 2 4 2" xfId="5081"/>
    <cellStyle name="40% - Énfasis2 9 2 4 2 2" xfId="8063"/>
    <cellStyle name="40% - Énfasis2 9 2 4 3" xfId="8064"/>
    <cellStyle name="40% - Énfasis2 9 2 5" xfId="5082"/>
    <cellStyle name="40% - Énfasis2 9 2 5 2" xfId="8065"/>
    <cellStyle name="40% - Énfasis2 9 2 6" xfId="8066"/>
    <cellStyle name="40% - Énfasis2 9 2 7" xfId="9696"/>
    <cellStyle name="40% - Énfasis2 9 3" xfId="5083"/>
    <cellStyle name="40% - Énfasis2 9 3 2" xfId="5084"/>
    <cellStyle name="40% - Énfasis2 9 3 2 2" xfId="8067"/>
    <cellStyle name="40% - Énfasis2 9 3 3" xfId="8068"/>
    <cellStyle name="40% - Énfasis2 9 4" xfId="5085"/>
    <cellStyle name="40% - Énfasis2 9 4 2" xfId="5086"/>
    <cellStyle name="40% - Énfasis2 9 4 2 2" xfId="8069"/>
    <cellStyle name="40% - Énfasis2 9 4 3" xfId="8070"/>
    <cellStyle name="40% - Énfasis2 9 5" xfId="5087"/>
    <cellStyle name="40% - Énfasis2 9 5 2" xfId="5088"/>
    <cellStyle name="40% - Énfasis2 9 5 2 2" xfId="8071"/>
    <cellStyle name="40% - Énfasis2 9 5 3" xfId="8072"/>
    <cellStyle name="40% - Énfasis2 9 6" xfId="5089"/>
    <cellStyle name="40% - Énfasis2 9 6 2" xfId="8073"/>
    <cellStyle name="40% - Énfasis2 9 7" xfId="8074"/>
    <cellStyle name="40% - Énfasis2 9 8" xfId="9697"/>
    <cellStyle name="40% - Énfasis3" xfId="31" builtinId="39" customBuiltin="1"/>
    <cellStyle name="40% - Énfasis3 10" xfId="5090"/>
    <cellStyle name="40% - Énfasis3 10 2" xfId="5091"/>
    <cellStyle name="40% - Énfasis3 10 2 2" xfId="5092"/>
    <cellStyle name="40% - Énfasis3 10 2 2 2" xfId="8075"/>
    <cellStyle name="40% - Énfasis3 10 2 3" xfId="8076"/>
    <cellStyle name="40% - Énfasis3 10 3" xfId="5093"/>
    <cellStyle name="40% - Énfasis3 10 3 2" xfId="5094"/>
    <cellStyle name="40% - Énfasis3 10 3 2 2" xfId="8077"/>
    <cellStyle name="40% - Énfasis3 10 3 3" xfId="8078"/>
    <cellStyle name="40% - Énfasis3 10 4" xfId="5095"/>
    <cellStyle name="40% - Énfasis3 10 4 2" xfId="5096"/>
    <cellStyle name="40% - Énfasis3 10 4 2 2" xfId="8079"/>
    <cellStyle name="40% - Énfasis3 10 4 3" xfId="8080"/>
    <cellStyle name="40% - Énfasis3 10 5" xfId="5097"/>
    <cellStyle name="40% - Énfasis3 10 5 2" xfId="8081"/>
    <cellStyle name="40% - Énfasis3 10 6" xfId="8082"/>
    <cellStyle name="40% - Énfasis3 10 7" xfId="9698"/>
    <cellStyle name="40% - Énfasis3 11" xfId="5098"/>
    <cellStyle name="40% - Énfasis3 11 2" xfId="5099"/>
    <cellStyle name="40% - Énfasis3 11 2 2" xfId="5100"/>
    <cellStyle name="40% - Énfasis3 11 2 2 2" xfId="8083"/>
    <cellStyle name="40% - Énfasis3 11 2 3" xfId="8084"/>
    <cellStyle name="40% - Énfasis3 11 3" xfId="5101"/>
    <cellStyle name="40% - Énfasis3 11 3 2" xfId="8085"/>
    <cellStyle name="40% - Énfasis3 11 4" xfId="8086"/>
    <cellStyle name="40% - Énfasis3 11 5" xfId="9699"/>
    <cellStyle name="40% - Énfasis3 12" xfId="5102"/>
    <cellStyle name="40% - Énfasis3 12 2" xfId="5103"/>
    <cellStyle name="40% - Énfasis3 12 2 2" xfId="8087"/>
    <cellStyle name="40% - Énfasis3 12 3" xfId="8088"/>
    <cellStyle name="40% - Énfasis3 13" xfId="5104"/>
    <cellStyle name="40% - Énfasis3 13 2" xfId="5105"/>
    <cellStyle name="40% - Énfasis3 13 2 2" xfId="8089"/>
    <cellStyle name="40% - Énfasis3 13 3" xfId="8090"/>
    <cellStyle name="40% - Énfasis3 14" xfId="5106"/>
    <cellStyle name="40% - Énfasis3 14 2" xfId="5107"/>
    <cellStyle name="40% - Énfasis3 14 2 2" xfId="8091"/>
    <cellStyle name="40% - Énfasis3 14 3" xfId="8092"/>
    <cellStyle name="40% - Énfasis3 15" xfId="5108"/>
    <cellStyle name="40% - Énfasis3 15 2" xfId="8093"/>
    <cellStyle name="40% - Énfasis3 16" xfId="8094"/>
    <cellStyle name="40% - Énfasis3 17" xfId="9700"/>
    <cellStyle name="40% - Énfasis3 18" xfId="9898"/>
    <cellStyle name="40% - Énfasis3 2" xfId="55"/>
    <cellStyle name="40% - Énfasis3 2 10" xfId="8095"/>
    <cellStyle name="40% - Énfasis3 2 2" xfId="85"/>
    <cellStyle name="40% - Énfasis3 2 2 2" xfId="511"/>
    <cellStyle name="40% - Énfasis3 2 2 2 2" xfId="512"/>
    <cellStyle name="40% - Énfasis3 2 2 2 2 2" xfId="513"/>
    <cellStyle name="40% - Énfasis3 2 2 2 2 2 2" xfId="8096"/>
    <cellStyle name="40% - Énfasis3 2 2 2 2 3" xfId="8097"/>
    <cellStyle name="40% - Énfasis3 2 2 2 3" xfId="514"/>
    <cellStyle name="40% - Énfasis3 2 2 2 3 2" xfId="5109"/>
    <cellStyle name="40% - Énfasis3 2 2 2 3 2 2" xfId="8098"/>
    <cellStyle name="40% - Énfasis3 2 2 2 3 3" xfId="8099"/>
    <cellStyle name="40% - Énfasis3 2 2 2 4" xfId="5110"/>
    <cellStyle name="40% - Énfasis3 2 2 2 4 2" xfId="5111"/>
    <cellStyle name="40% - Énfasis3 2 2 2 4 2 2" xfId="8100"/>
    <cellStyle name="40% - Énfasis3 2 2 2 4 3" xfId="8101"/>
    <cellStyle name="40% - Énfasis3 2 2 2 5" xfId="5112"/>
    <cellStyle name="40% - Énfasis3 2 2 2 5 2" xfId="8102"/>
    <cellStyle name="40% - Énfasis3 2 2 2 6" xfId="8103"/>
    <cellStyle name="40% - Énfasis3 2 2 2 7" xfId="9701"/>
    <cellStyle name="40% - Énfasis3 2 2 3" xfId="515"/>
    <cellStyle name="40% - Énfasis3 2 2 3 2" xfId="516"/>
    <cellStyle name="40% - Énfasis3 2 2 3 2 2" xfId="5113"/>
    <cellStyle name="40% - Énfasis3 2 2 3 2 2 2" xfId="8104"/>
    <cellStyle name="40% - Énfasis3 2 2 3 2 3" xfId="8105"/>
    <cellStyle name="40% - Énfasis3 2 2 3 3" xfId="5114"/>
    <cellStyle name="40% - Énfasis3 2 2 3 3 2" xfId="8106"/>
    <cellStyle name="40% - Énfasis3 2 2 3 4" xfId="8107"/>
    <cellStyle name="40% - Énfasis3 2 2 3 5" xfId="9702"/>
    <cellStyle name="40% - Énfasis3 2 2 4" xfId="517"/>
    <cellStyle name="40% - Énfasis3 2 2 4 2" xfId="518"/>
    <cellStyle name="40% - Énfasis3 2 2 5" xfId="519"/>
    <cellStyle name="40% - Énfasis3 2 2 5 2" xfId="5115"/>
    <cellStyle name="40% - Énfasis3 2 2 5 2 2" xfId="8108"/>
    <cellStyle name="40% - Énfasis3 2 2 5 3" xfId="8109"/>
    <cellStyle name="40% - Énfasis3 2 2 6" xfId="5116"/>
    <cellStyle name="40% - Énfasis3 2 2 6 2" xfId="8110"/>
    <cellStyle name="40% - Énfasis3 2 2 7" xfId="8111"/>
    <cellStyle name="40% - Énfasis3 2 3" xfId="142"/>
    <cellStyle name="40% - Énfasis3 2 3 2" xfId="520"/>
    <cellStyle name="40% - Énfasis3 2 3 2 2" xfId="521"/>
    <cellStyle name="40% - Énfasis3 2 3 2 2 2" xfId="5117"/>
    <cellStyle name="40% - Énfasis3 2 3 2 2 2 2" xfId="8112"/>
    <cellStyle name="40% - Énfasis3 2 3 2 2 3" xfId="8113"/>
    <cellStyle name="40% - Énfasis3 2 3 2 3" xfId="5118"/>
    <cellStyle name="40% - Énfasis3 2 3 2 3 2" xfId="5119"/>
    <cellStyle name="40% - Énfasis3 2 3 2 3 2 2" xfId="8114"/>
    <cellStyle name="40% - Énfasis3 2 3 2 3 3" xfId="8115"/>
    <cellStyle name="40% - Énfasis3 2 3 2 4" xfId="5120"/>
    <cellStyle name="40% - Énfasis3 2 3 2 4 2" xfId="5121"/>
    <cellStyle name="40% - Énfasis3 2 3 2 4 2 2" xfId="8116"/>
    <cellStyle name="40% - Énfasis3 2 3 2 4 3" xfId="8117"/>
    <cellStyle name="40% - Énfasis3 2 3 2 5" xfId="5122"/>
    <cellStyle name="40% - Énfasis3 2 3 2 5 2" xfId="8118"/>
    <cellStyle name="40% - Énfasis3 2 3 2 6" xfId="8119"/>
    <cellStyle name="40% - Énfasis3 2 3 2 7" xfId="9703"/>
    <cellStyle name="40% - Énfasis3 2 3 3" xfId="522"/>
    <cellStyle name="40% - Énfasis3 2 3 3 2" xfId="5123"/>
    <cellStyle name="40% - Énfasis3 2 3 3 2 2" xfId="8120"/>
    <cellStyle name="40% - Énfasis3 2 3 3 3" xfId="8121"/>
    <cellStyle name="40% - Énfasis3 2 3 4" xfId="5124"/>
    <cellStyle name="40% - Énfasis3 2 3 4 2" xfId="5125"/>
    <cellStyle name="40% - Énfasis3 2 3 4 2 2" xfId="8122"/>
    <cellStyle name="40% - Énfasis3 2 3 4 3" xfId="8123"/>
    <cellStyle name="40% - Énfasis3 2 3 5" xfId="5126"/>
    <cellStyle name="40% - Énfasis3 2 3 5 2" xfId="5127"/>
    <cellStyle name="40% - Énfasis3 2 3 5 2 2" xfId="8124"/>
    <cellStyle name="40% - Énfasis3 2 3 5 3" xfId="8125"/>
    <cellStyle name="40% - Énfasis3 2 3 6" xfId="5128"/>
    <cellStyle name="40% - Énfasis3 2 3 6 2" xfId="8126"/>
    <cellStyle name="40% - Énfasis3 2 3 7" xfId="8127"/>
    <cellStyle name="40% - Énfasis3 2 3 8" xfId="9704"/>
    <cellStyle name="40% - Énfasis3 2 4" xfId="204"/>
    <cellStyle name="40% - Énfasis3 2 4 2" xfId="523"/>
    <cellStyle name="40% - Énfasis3 2 4 2 2" xfId="5129"/>
    <cellStyle name="40% - Énfasis3 2 4 2 2 2" xfId="5130"/>
    <cellStyle name="40% - Énfasis3 2 4 2 2 2 2" xfId="8128"/>
    <cellStyle name="40% - Énfasis3 2 4 2 2 3" xfId="8129"/>
    <cellStyle name="40% - Énfasis3 2 4 2 3" xfId="5131"/>
    <cellStyle name="40% - Énfasis3 2 4 2 3 2" xfId="5132"/>
    <cellStyle name="40% - Énfasis3 2 4 2 3 2 2" xfId="8130"/>
    <cellStyle name="40% - Énfasis3 2 4 2 3 3" xfId="8131"/>
    <cellStyle name="40% - Énfasis3 2 4 2 4" xfId="5133"/>
    <cellStyle name="40% - Énfasis3 2 4 2 4 2" xfId="5134"/>
    <cellStyle name="40% - Énfasis3 2 4 2 4 2 2" xfId="8132"/>
    <cellStyle name="40% - Énfasis3 2 4 2 4 3" xfId="8133"/>
    <cellStyle name="40% - Énfasis3 2 4 2 5" xfId="5135"/>
    <cellStyle name="40% - Énfasis3 2 4 2 5 2" xfId="8134"/>
    <cellStyle name="40% - Énfasis3 2 4 2 6" xfId="8135"/>
    <cellStyle name="40% - Énfasis3 2 4 2 7" xfId="9705"/>
    <cellStyle name="40% - Énfasis3 2 4 3" xfId="5136"/>
    <cellStyle name="40% - Énfasis3 2 4 3 2" xfId="5137"/>
    <cellStyle name="40% - Énfasis3 2 4 3 2 2" xfId="8136"/>
    <cellStyle name="40% - Énfasis3 2 4 3 3" xfId="8137"/>
    <cellStyle name="40% - Énfasis3 2 4 4" xfId="5138"/>
    <cellStyle name="40% - Énfasis3 2 4 4 2" xfId="5139"/>
    <cellStyle name="40% - Énfasis3 2 4 4 2 2" xfId="8138"/>
    <cellStyle name="40% - Énfasis3 2 4 4 3" xfId="8139"/>
    <cellStyle name="40% - Énfasis3 2 4 5" xfId="5140"/>
    <cellStyle name="40% - Énfasis3 2 4 5 2" xfId="5141"/>
    <cellStyle name="40% - Énfasis3 2 4 5 2 2" xfId="8140"/>
    <cellStyle name="40% - Énfasis3 2 4 5 3" xfId="8141"/>
    <cellStyle name="40% - Énfasis3 2 4 6" xfId="5142"/>
    <cellStyle name="40% - Énfasis3 2 4 6 2" xfId="8142"/>
    <cellStyle name="40% - Énfasis3 2 4 7" xfId="8143"/>
    <cellStyle name="40% - Énfasis3 2 4 8" xfId="9706"/>
    <cellStyle name="40% - Énfasis3 2 5" xfId="524"/>
    <cellStyle name="40% - Énfasis3 2 5 2" xfId="525"/>
    <cellStyle name="40% - Énfasis3 2 5 2 2" xfId="5143"/>
    <cellStyle name="40% - Énfasis3 2 5 2 2 2" xfId="8144"/>
    <cellStyle name="40% - Énfasis3 2 5 2 3" xfId="8145"/>
    <cellStyle name="40% - Énfasis3 2 5 3" xfId="5144"/>
    <cellStyle name="40% - Énfasis3 2 5 3 2" xfId="5145"/>
    <cellStyle name="40% - Énfasis3 2 5 3 2 2" xfId="8146"/>
    <cellStyle name="40% - Énfasis3 2 5 3 3" xfId="8147"/>
    <cellStyle name="40% - Énfasis3 2 5 4" xfId="5146"/>
    <cellStyle name="40% - Énfasis3 2 5 4 2" xfId="5147"/>
    <cellStyle name="40% - Énfasis3 2 5 4 2 2" xfId="8148"/>
    <cellStyle name="40% - Énfasis3 2 5 4 3" xfId="8149"/>
    <cellStyle name="40% - Énfasis3 2 5 5" xfId="5148"/>
    <cellStyle name="40% - Énfasis3 2 5 5 2" xfId="8150"/>
    <cellStyle name="40% - Énfasis3 2 5 6" xfId="8151"/>
    <cellStyle name="40% - Énfasis3 2 5 7" xfId="9707"/>
    <cellStyle name="40% - Énfasis3 2 6" xfId="526"/>
    <cellStyle name="40% - Énfasis3 2 6 2" xfId="5149"/>
    <cellStyle name="40% - Énfasis3 2 6 2 2" xfId="5150"/>
    <cellStyle name="40% - Énfasis3 2 6 2 2 2" xfId="8152"/>
    <cellStyle name="40% - Énfasis3 2 6 2 3" xfId="8153"/>
    <cellStyle name="40% - Énfasis3 2 6 3" xfId="5151"/>
    <cellStyle name="40% - Énfasis3 2 6 3 2" xfId="8154"/>
    <cellStyle name="40% - Énfasis3 2 6 4" xfId="8155"/>
    <cellStyle name="40% - Énfasis3 2 6 5" xfId="9708"/>
    <cellStyle name="40% - Énfasis3 2 7" xfId="5152"/>
    <cellStyle name="40% - Énfasis3 2 8" xfId="5153"/>
    <cellStyle name="40% - Énfasis3 2 8 2" xfId="5154"/>
    <cellStyle name="40% - Énfasis3 2 8 2 2" xfId="8156"/>
    <cellStyle name="40% - Énfasis3 2 8 3" xfId="8157"/>
    <cellStyle name="40% - Énfasis3 2 9" xfId="5155"/>
    <cellStyle name="40% - Énfasis3 2 9 2" xfId="8158"/>
    <cellStyle name="40% - Énfasis3 3" xfId="99"/>
    <cellStyle name="40% - Énfasis3 3 2" xfId="156"/>
    <cellStyle name="40% - Énfasis3 3 2 2" xfId="527"/>
    <cellStyle name="40% - Énfasis3 3 2 2 2" xfId="528"/>
    <cellStyle name="40% - Énfasis3 3 2 2 2 2" xfId="5156"/>
    <cellStyle name="40% - Énfasis3 3 2 2 2 2 2" xfId="8159"/>
    <cellStyle name="40% - Énfasis3 3 2 2 2 3" xfId="8160"/>
    <cellStyle name="40% - Énfasis3 3 2 2 3" xfId="5157"/>
    <cellStyle name="40% - Énfasis3 3 2 2 3 2" xfId="5158"/>
    <cellStyle name="40% - Énfasis3 3 2 2 3 2 2" xfId="8161"/>
    <cellStyle name="40% - Énfasis3 3 2 2 3 3" xfId="8162"/>
    <cellStyle name="40% - Énfasis3 3 2 2 4" xfId="5159"/>
    <cellStyle name="40% - Énfasis3 3 2 2 4 2" xfId="5160"/>
    <cellStyle name="40% - Énfasis3 3 2 2 4 2 2" xfId="8163"/>
    <cellStyle name="40% - Énfasis3 3 2 2 4 3" xfId="8164"/>
    <cellStyle name="40% - Énfasis3 3 2 2 5" xfId="5161"/>
    <cellStyle name="40% - Énfasis3 3 2 2 5 2" xfId="8165"/>
    <cellStyle name="40% - Énfasis3 3 2 2 6" xfId="8166"/>
    <cellStyle name="40% - Énfasis3 3 2 2 7" xfId="9709"/>
    <cellStyle name="40% - Énfasis3 3 2 3" xfId="529"/>
    <cellStyle name="40% - Énfasis3 3 2 3 2" xfId="5162"/>
    <cellStyle name="40% - Énfasis3 3 2 3 2 2" xfId="8167"/>
    <cellStyle name="40% - Énfasis3 3 2 3 3" xfId="8168"/>
    <cellStyle name="40% - Énfasis3 3 2 4" xfId="5163"/>
    <cellStyle name="40% - Énfasis3 3 2 4 2" xfId="5164"/>
    <cellStyle name="40% - Énfasis3 3 2 4 2 2" xfId="8169"/>
    <cellStyle name="40% - Énfasis3 3 2 4 3" xfId="8170"/>
    <cellStyle name="40% - Énfasis3 3 2 5" xfId="5165"/>
    <cellStyle name="40% - Énfasis3 3 2 5 2" xfId="5166"/>
    <cellStyle name="40% - Énfasis3 3 2 5 2 2" xfId="8171"/>
    <cellStyle name="40% - Énfasis3 3 2 5 3" xfId="8172"/>
    <cellStyle name="40% - Énfasis3 3 2 6" xfId="5167"/>
    <cellStyle name="40% - Énfasis3 3 2 6 2" xfId="8173"/>
    <cellStyle name="40% - Énfasis3 3 2 7" xfId="8174"/>
    <cellStyle name="40% - Énfasis3 3 2 8" xfId="9710"/>
    <cellStyle name="40% - Énfasis3 3 3" xfId="530"/>
    <cellStyle name="40% - Énfasis3 3 3 2" xfId="531"/>
    <cellStyle name="40% - Énfasis3 3 3 2 2" xfId="5168"/>
    <cellStyle name="40% - Énfasis3 3 3 2 2 2" xfId="8175"/>
    <cellStyle name="40% - Énfasis3 3 3 2 3" xfId="8176"/>
    <cellStyle name="40% - Énfasis3 3 3 3" xfId="5169"/>
    <cellStyle name="40% - Énfasis3 3 3 3 2" xfId="5170"/>
    <cellStyle name="40% - Énfasis3 3 3 3 2 2" xfId="8177"/>
    <cellStyle name="40% - Énfasis3 3 3 3 3" xfId="8178"/>
    <cellStyle name="40% - Énfasis3 3 3 4" xfId="5171"/>
    <cellStyle name="40% - Énfasis3 3 3 4 2" xfId="5172"/>
    <cellStyle name="40% - Énfasis3 3 3 4 2 2" xfId="8179"/>
    <cellStyle name="40% - Énfasis3 3 3 4 3" xfId="8180"/>
    <cellStyle name="40% - Énfasis3 3 3 5" xfId="5173"/>
    <cellStyle name="40% - Énfasis3 3 3 5 2" xfId="8181"/>
    <cellStyle name="40% - Énfasis3 3 3 6" xfId="8182"/>
    <cellStyle name="40% - Énfasis3 3 3 7" xfId="9711"/>
    <cellStyle name="40% - Énfasis3 3 4" xfId="532"/>
    <cellStyle name="40% - Énfasis3 3 4 2" xfId="533"/>
    <cellStyle name="40% - Énfasis3 3 4 2 2" xfId="5174"/>
    <cellStyle name="40% - Énfasis3 3 4 2 2 2" xfId="8183"/>
    <cellStyle name="40% - Énfasis3 3 4 2 3" xfId="8184"/>
    <cellStyle name="40% - Énfasis3 3 4 3" xfId="5175"/>
    <cellStyle name="40% - Énfasis3 3 4 3 2" xfId="8185"/>
    <cellStyle name="40% - Énfasis3 3 4 4" xfId="8186"/>
    <cellStyle name="40% - Énfasis3 3 4 5" xfId="9712"/>
    <cellStyle name="40% - Énfasis3 3 5" xfId="534"/>
    <cellStyle name="40% - Énfasis3 3 6" xfId="5176"/>
    <cellStyle name="40% - Énfasis3 3 6 2" xfId="5177"/>
    <cellStyle name="40% - Énfasis3 3 6 2 2" xfId="8187"/>
    <cellStyle name="40% - Énfasis3 3 6 3" xfId="8188"/>
    <cellStyle name="40% - Énfasis3 3 7" xfId="5178"/>
    <cellStyle name="40% - Énfasis3 3 7 2" xfId="8189"/>
    <cellStyle name="40% - Énfasis3 3 8" xfId="8190"/>
    <cellStyle name="40% - Énfasis3 4" xfId="114"/>
    <cellStyle name="40% - Énfasis3 4 2" xfId="171"/>
    <cellStyle name="40% - Énfasis3 4 2 2" xfId="5179"/>
    <cellStyle name="40% - Énfasis3 4 2 2 2" xfId="5180"/>
    <cellStyle name="40% - Énfasis3 4 2 2 2 2" xfId="5181"/>
    <cellStyle name="40% - Énfasis3 4 2 2 2 2 2" xfId="8191"/>
    <cellStyle name="40% - Énfasis3 4 2 2 2 3" xfId="8192"/>
    <cellStyle name="40% - Énfasis3 4 2 2 3" xfId="5182"/>
    <cellStyle name="40% - Énfasis3 4 2 2 3 2" xfId="5183"/>
    <cellStyle name="40% - Énfasis3 4 2 2 3 2 2" xfId="8193"/>
    <cellStyle name="40% - Énfasis3 4 2 2 3 3" xfId="8194"/>
    <cellStyle name="40% - Énfasis3 4 2 2 4" xfId="5184"/>
    <cellStyle name="40% - Énfasis3 4 2 2 4 2" xfId="5185"/>
    <cellStyle name="40% - Énfasis3 4 2 2 4 2 2" xfId="8195"/>
    <cellStyle name="40% - Énfasis3 4 2 2 4 3" xfId="8196"/>
    <cellStyle name="40% - Énfasis3 4 2 2 5" xfId="5186"/>
    <cellStyle name="40% - Énfasis3 4 2 2 5 2" xfId="8197"/>
    <cellStyle name="40% - Énfasis3 4 2 2 6" xfId="8198"/>
    <cellStyle name="40% - Énfasis3 4 2 2 7" xfId="9713"/>
    <cellStyle name="40% - Énfasis3 4 2 3" xfId="5187"/>
    <cellStyle name="40% - Énfasis3 4 2 3 2" xfId="5188"/>
    <cellStyle name="40% - Énfasis3 4 2 3 2 2" xfId="8199"/>
    <cellStyle name="40% - Énfasis3 4 2 3 3" xfId="8200"/>
    <cellStyle name="40% - Énfasis3 4 2 4" xfId="5189"/>
    <cellStyle name="40% - Énfasis3 4 2 4 2" xfId="5190"/>
    <cellStyle name="40% - Énfasis3 4 2 4 2 2" xfId="8201"/>
    <cellStyle name="40% - Énfasis3 4 2 4 3" xfId="8202"/>
    <cellStyle name="40% - Énfasis3 4 2 5" xfId="5191"/>
    <cellStyle name="40% - Énfasis3 4 2 5 2" xfId="5192"/>
    <cellStyle name="40% - Énfasis3 4 2 5 2 2" xfId="8203"/>
    <cellStyle name="40% - Énfasis3 4 2 5 3" xfId="8204"/>
    <cellStyle name="40% - Énfasis3 4 2 6" xfId="5193"/>
    <cellStyle name="40% - Énfasis3 4 2 6 2" xfId="8205"/>
    <cellStyle name="40% - Énfasis3 4 2 7" xfId="8206"/>
    <cellStyle name="40% - Énfasis3 4 2 8" xfId="9714"/>
    <cellStyle name="40% - Énfasis3 4 3" xfId="5194"/>
    <cellStyle name="40% - Énfasis3 4 3 2" xfId="5195"/>
    <cellStyle name="40% - Énfasis3 4 3 2 2" xfId="5196"/>
    <cellStyle name="40% - Énfasis3 4 3 2 2 2" xfId="8207"/>
    <cellStyle name="40% - Énfasis3 4 3 2 3" xfId="8208"/>
    <cellStyle name="40% - Énfasis3 4 3 3" xfId="5197"/>
    <cellStyle name="40% - Énfasis3 4 3 3 2" xfId="5198"/>
    <cellStyle name="40% - Énfasis3 4 3 3 2 2" xfId="8209"/>
    <cellStyle name="40% - Énfasis3 4 3 3 3" xfId="8210"/>
    <cellStyle name="40% - Énfasis3 4 3 4" xfId="5199"/>
    <cellStyle name="40% - Énfasis3 4 3 4 2" xfId="5200"/>
    <cellStyle name="40% - Énfasis3 4 3 4 2 2" xfId="8211"/>
    <cellStyle name="40% - Énfasis3 4 3 4 3" xfId="8212"/>
    <cellStyle name="40% - Énfasis3 4 3 5" xfId="5201"/>
    <cellStyle name="40% - Énfasis3 4 3 5 2" xfId="8213"/>
    <cellStyle name="40% - Énfasis3 4 3 6" xfId="8214"/>
    <cellStyle name="40% - Énfasis3 4 3 7" xfId="9715"/>
    <cellStyle name="40% - Énfasis3 4 4" xfId="5202"/>
    <cellStyle name="40% - Énfasis3 4 4 2" xfId="5203"/>
    <cellStyle name="40% - Énfasis3 4 4 2 2" xfId="8215"/>
    <cellStyle name="40% - Énfasis3 4 4 3" xfId="8216"/>
    <cellStyle name="40% - Énfasis3 4 5" xfId="5204"/>
    <cellStyle name="40% - Énfasis3 4 5 2" xfId="5205"/>
    <cellStyle name="40% - Énfasis3 4 5 2 2" xfId="8217"/>
    <cellStyle name="40% - Énfasis3 4 5 3" xfId="8218"/>
    <cellStyle name="40% - Énfasis3 4 6" xfId="5206"/>
    <cellStyle name="40% - Énfasis3 4 6 2" xfId="5207"/>
    <cellStyle name="40% - Énfasis3 4 6 2 2" xfId="8219"/>
    <cellStyle name="40% - Énfasis3 4 6 3" xfId="8220"/>
    <cellStyle name="40% - Énfasis3 4 7" xfId="5208"/>
    <cellStyle name="40% - Énfasis3 4 7 2" xfId="8221"/>
    <cellStyle name="40% - Énfasis3 4 8" xfId="8222"/>
    <cellStyle name="40% - Énfasis3 4 9" xfId="9716"/>
    <cellStyle name="40% - Énfasis3 5" xfId="68"/>
    <cellStyle name="40% - Énfasis3 5 2" xfId="5209"/>
    <cellStyle name="40% - Énfasis3 5 2 2" xfId="5210"/>
    <cellStyle name="40% - Énfasis3 5 2 2 2" xfId="5211"/>
    <cellStyle name="40% - Énfasis3 5 2 2 2 2" xfId="8223"/>
    <cellStyle name="40% - Énfasis3 5 2 2 3" xfId="8224"/>
    <cellStyle name="40% - Énfasis3 5 2 3" xfId="5212"/>
    <cellStyle name="40% - Énfasis3 5 2 3 2" xfId="5213"/>
    <cellStyle name="40% - Énfasis3 5 2 3 2 2" xfId="8225"/>
    <cellStyle name="40% - Énfasis3 5 2 3 3" xfId="8226"/>
    <cellStyle name="40% - Énfasis3 5 2 4" xfId="5214"/>
    <cellStyle name="40% - Énfasis3 5 2 4 2" xfId="5215"/>
    <cellStyle name="40% - Énfasis3 5 2 4 2 2" xfId="8227"/>
    <cellStyle name="40% - Énfasis3 5 2 4 3" xfId="8228"/>
    <cellStyle name="40% - Énfasis3 5 2 5" xfId="5216"/>
    <cellStyle name="40% - Énfasis3 5 2 5 2" xfId="8229"/>
    <cellStyle name="40% - Énfasis3 5 2 6" xfId="8230"/>
    <cellStyle name="40% - Énfasis3 5 2 7" xfId="9717"/>
    <cellStyle name="40% - Énfasis3 5 3" xfId="5217"/>
    <cellStyle name="40% - Énfasis3 5 3 2" xfId="5218"/>
    <cellStyle name="40% - Énfasis3 5 3 2 2" xfId="8231"/>
    <cellStyle name="40% - Énfasis3 5 3 3" xfId="8232"/>
    <cellStyle name="40% - Énfasis3 5 4" xfId="5219"/>
    <cellStyle name="40% - Énfasis3 5 4 2" xfId="5220"/>
    <cellStyle name="40% - Énfasis3 5 4 2 2" xfId="8233"/>
    <cellStyle name="40% - Énfasis3 5 4 3" xfId="8234"/>
    <cellStyle name="40% - Énfasis3 5 5" xfId="5221"/>
    <cellStyle name="40% - Énfasis3 5 5 2" xfId="5222"/>
    <cellStyle name="40% - Énfasis3 5 5 2 2" xfId="8235"/>
    <cellStyle name="40% - Énfasis3 5 5 3" xfId="8236"/>
    <cellStyle name="40% - Énfasis3 5 6" xfId="5223"/>
    <cellStyle name="40% - Énfasis3 5 6 2" xfId="8237"/>
    <cellStyle name="40% - Énfasis3 5 7" xfId="8238"/>
    <cellStyle name="40% - Énfasis3 5 8" xfId="9718"/>
    <cellStyle name="40% - Énfasis3 6" xfId="126"/>
    <cellStyle name="40% - Énfasis3 6 2" xfId="5224"/>
    <cellStyle name="40% - Énfasis3 6 2 2" xfId="5225"/>
    <cellStyle name="40% - Énfasis3 6 2 2 2" xfId="5226"/>
    <cellStyle name="40% - Énfasis3 6 2 2 2 2" xfId="8239"/>
    <cellStyle name="40% - Énfasis3 6 2 2 3" xfId="8240"/>
    <cellStyle name="40% - Énfasis3 6 2 3" xfId="5227"/>
    <cellStyle name="40% - Énfasis3 6 2 3 2" xfId="5228"/>
    <cellStyle name="40% - Énfasis3 6 2 3 2 2" xfId="8241"/>
    <cellStyle name="40% - Énfasis3 6 2 3 3" xfId="8242"/>
    <cellStyle name="40% - Énfasis3 6 2 4" xfId="5229"/>
    <cellStyle name="40% - Énfasis3 6 2 4 2" xfId="5230"/>
    <cellStyle name="40% - Énfasis3 6 2 4 2 2" xfId="8243"/>
    <cellStyle name="40% - Énfasis3 6 2 4 3" xfId="8244"/>
    <cellStyle name="40% - Énfasis3 6 2 5" xfId="5231"/>
    <cellStyle name="40% - Énfasis3 6 2 5 2" xfId="8245"/>
    <cellStyle name="40% - Énfasis3 6 2 6" xfId="8246"/>
    <cellStyle name="40% - Énfasis3 6 2 7" xfId="9719"/>
    <cellStyle name="40% - Énfasis3 6 3" xfId="5232"/>
    <cellStyle name="40% - Énfasis3 6 3 2" xfId="5233"/>
    <cellStyle name="40% - Énfasis3 6 3 2 2" xfId="8247"/>
    <cellStyle name="40% - Énfasis3 6 3 3" xfId="8248"/>
    <cellStyle name="40% - Énfasis3 6 4" xfId="5234"/>
    <cellStyle name="40% - Énfasis3 6 4 2" xfId="5235"/>
    <cellStyle name="40% - Énfasis3 6 4 2 2" xfId="8249"/>
    <cellStyle name="40% - Énfasis3 6 4 3" xfId="8250"/>
    <cellStyle name="40% - Énfasis3 6 5" xfId="5236"/>
    <cellStyle name="40% - Énfasis3 6 5 2" xfId="5237"/>
    <cellStyle name="40% - Énfasis3 6 5 2 2" xfId="8251"/>
    <cellStyle name="40% - Énfasis3 6 5 3" xfId="8252"/>
    <cellStyle name="40% - Énfasis3 6 6" xfId="5238"/>
    <cellStyle name="40% - Énfasis3 6 6 2" xfId="8253"/>
    <cellStyle name="40% - Énfasis3 6 7" xfId="8254"/>
    <cellStyle name="40% - Énfasis3 6 8" xfId="9720"/>
    <cellStyle name="40% - Énfasis3 7" xfId="187"/>
    <cellStyle name="40% - Énfasis3 7 2" xfId="5239"/>
    <cellStyle name="40% - Énfasis3 7 2 2" xfId="5240"/>
    <cellStyle name="40% - Énfasis3 7 2 2 2" xfId="5241"/>
    <cellStyle name="40% - Énfasis3 7 2 2 2 2" xfId="8255"/>
    <cellStyle name="40% - Énfasis3 7 2 2 3" xfId="8256"/>
    <cellStyle name="40% - Énfasis3 7 2 3" xfId="5242"/>
    <cellStyle name="40% - Énfasis3 7 2 3 2" xfId="5243"/>
    <cellStyle name="40% - Énfasis3 7 2 3 2 2" xfId="8257"/>
    <cellStyle name="40% - Énfasis3 7 2 3 3" xfId="8258"/>
    <cellStyle name="40% - Énfasis3 7 2 4" xfId="5244"/>
    <cellStyle name="40% - Énfasis3 7 2 4 2" xfId="5245"/>
    <cellStyle name="40% - Énfasis3 7 2 4 2 2" xfId="8259"/>
    <cellStyle name="40% - Énfasis3 7 2 4 3" xfId="8260"/>
    <cellStyle name="40% - Énfasis3 7 2 5" xfId="5246"/>
    <cellStyle name="40% - Énfasis3 7 2 5 2" xfId="8261"/>
    <cellStyle name="40% - Énfasis3 7 2 6" xfId="8262"/>
    <cellStyle name="40% - Énfasis3 7 2 7" xfId="9721"/>
    <cellStyle name="40% - Énfasis3 7 3" xfId="5247"/>
    <cellStyle name="40% - Énfasis3 7 3 2" xfId="5248"/>
    <cellStyle name="40% - Énfasis3 7 3 2 2" xfId="8263"/>
    <cellStyle name="40% - Énfasis3 7 3 3" xfId="8264"/>
    <cellStyle name="40% - Énfasis3 7 4" xfId="5249"/>
    <cellStyle name="40% - Énfasis3 7 4 2" xfId="5250"/>
    <cellStyle name="40% - Énfasis3 7 4 2 2" xfId="8265"/>
    <cellStyle name="40% - Énfasis3 7 4 3" xfId="8266"/>
    <cellStyle name="40% - Énfasis3 7 5" xfId="5251"/>
    <cellStyle name="40% - Énfasis3 7 5 2" xfId="5252"/>
    <cellStyle name="40% - Énfasis3 7 5 2 2" xfId="8267"/>
    <cellStyle name="40% - Énfasis3 7 5 3" xfId="8268"/>
    <cellStyle name="40% - Énfasis3 7 6" xfId="5253"/>
    <cellStyle name="40% - Énfasis3 7 6 2" xfId="8269"/>
    <cellStyle name="40% - Énfasis3 7 7" xfId="8270"/>
    <cellStyle name="40% - Énfasis3 7 8" xfId="9722"/>
    <cellStyle name="40% - Énfasis3 8" xfId="220"/>
    <cellStyle name="40% - Énfasis3 8 2" xfId="5254"/>
    <cellStyle name="40% - Énfasis3 9" xfId="277"/>
    <cellStyle name="40% - Énfasis3 9 2" xfId="5255"/>
    <cellStyle name="40% - Énfasis3 9 2 2" xfId="5256"/>
    <cellStyle name="40% - Énfasis3 9 2 2 2" xfId="5257"/>
    <cellStyle name="40% - Énfasis3 9 2 2 2 2" xfId="8271"/>
    <cellStyle name="40% - Énfasis3 9 2 2 3" xfId="8272"/>
    <cellStyle name="40% - Énfasis3 9 2 3" xfId="5258"/>
    <cellStyle name="40% - Énfasis3 9 2 3 2" xfId="5259"/>
    <cellStyle name="40% - Énfasis3 9 2 3 2 2" xfId="8273"/>
    <cellStyle name="40% - Énfasis3 9 2 3 3" xfId="8274"/>
    <cellStyle name="40% - Énfasis3 9 2 4" xfId="5260"/>
    <cellStyle name="40% - Énfasis3 9 2 4 2" xfId="5261"/>
    <cellStyle name="40% - Énfasis3 9 2 4 2 2" xfId="8275"/>
    <cellStyle name="40% - Énfasis3 9 2 4 3" xfId="8276"/>
    <cellStyle name="40% - Énfasis3 9 2 5" xfId="5262"/>
    <cellStyle name="40% - Énfasis3 9 2 5 2" xfId="8277"/>
    <cellStyle name="40% - Énfasis3 9 2 6" xfId="8278"/>
    <cellStyle name="40% - Énfasis3 9 2 7" xfId="9723"/>
    <cellStyle name="40% - Énfasis3 9 3" xfId="5263"/>
    <cellStyle name="40% - Énfasis3 9 3 2" xfId="5264"/>
    <cellStyle name="40% - Énfasis3 9 3 2 2" xfId="8279"/>
    <cellStyle name="40% - Énfasis3 9 3 3" xfId="8280"/>
    <cellStyle name="40% - Énfasis3 9 4" xfId="5265"/>
    <cellStyle name="40% - Énfasis3 9 4 2" xfId="5266"/>
    <cellStyle name="40% - Énfasis3 9 4 2 2" xfId="8281"/>
    <cellStyle name="40% - Énfasis3 9 4 3" xfId="8282"/>
    <cellStyle name="40% - Énfasis3 9 5" xfId="5267"/>
    <cellStyle name="40% - Énfasis3 9 5 2" xfId="5268"/>
    <cellStyle name="40% - Énfasis3 9 5 2 2" xfId="8283"/>
    <cellStyle name="40% - Énfasis3 9 5 3" xfId="8284"/>
    <cellStyle name="40% - Énfasis3 9 6" xfId="5269"/>
    <cellStyle name="40% - Énfasis3 9 6 2" xfId="8285"/>
    <cellStyle name="40% - Énfasis3 9 7" xfId="8286"/>
    <cellStyle name="40% - Énfasis3 9 8" xfId="9724"/>
    <cellStyle name="40% - Énfasis4" xfId="35" builtinId="43" customBuiltin="1"/>
    <cellStyle name="40% - Énfasis4 10" xfId="5270"/>
    <cellStyle name="40% - Énfasis4 10 2" xfId="5271"/>
    <cellStyle name="40% - Énfasis4 10 2 2" xfId="5272"/>
    <cellStyle name="40% - Énfasis4 10 2 2 2" xfId="8287"/>
    <cellStyle name="40% - Énfasis4 10 2 3" xfId="8288"/>
    <cellStyle name="40% - Énfasis4 10 3" xfId="5273"/>
    <cellStyle name="40% - Énfasis4 10 3 2" xfId="5274"/>
    <cellStyle name="40% - Énfasis4 10 3 2 2" xfId="8289"/>
    <cellStyle name="40% - Énfasis4 10 3 3" xfId="8290"/>
    <cellStyle name="40% - Énfasis4 10 4" xfId="5275"/>
    <cellStyle name="40% - Énfasis4 10 4 2" xfId="5276"/>
    <cellStyle name="40% - Énfasis4 10 4 2 2" xfId="8291"/>
    <cellStyle name="40% - Énfasis4 10 4 3" xfId="8292"/>
    <cellStyle name="40% - Énfasis4 10 5" xfId="5277"/>
    <cellStyle name="40% - Énfasis4 10 5 2" xfId="8293"/>
    <cellStyle name="40% - Énfasis4 10 6" xfId="8294"/>
    <cellStyle name="40% - Énfasis4 10 7" xfId="9725"/>
    <cellStyle name="40% - Énfasis4 11" xfId="5278"/>
    <cellStyle name="40% - Énfasis4 11 2" xfId="5279"/>
    <cellStyle name="40% - Énfasis4 11 2 2" xfId="5280"/>
    <cellStyle name="40% - Énfasis4 11 2 2 2" xfId="8295"/>
    <cellStyle name="40% - Énfasis4 11 2 3" xfId="8296"/>
    <cellStyle name="40% - Énfasis4 11 3" xfId="5281"/>
    <cellStyle name="40% - Énfasis4 11 3 2" xfId="8297"/>
    <cellStyle name="40% - Énfasis4 11 4" xfId="8298"/>
    <cellStyle name="40% - Énfasis4 11 5" xfId="9726"/>
    <cellStyle name="40% - Énfasis4 12" xfId="5282"/>
    <cellStyle name="40% - Énfasis4 12 2" xfId="5283"/>
    <cellStyle name="40% - Énfasis4 12 2 2" xfId="8299"/>
    <cellStyle name="40% - Énfasis4 12 3" xfId="8300"/>
    <cellStyle name="40% - Énfasis4 13" xfId="5284"/>
    <cellStyle name="40% - Énfasis4 13 2" xfId="5285"/>
    <cellStyle name="40% - Énfasis4 13 2 2" xfId="8301"/>
    <cellStyle name="40% - Énfasis4 13 3" xfId="8302"/>
    <cellStyle name="40% - Énfasis4 14" xfId="5286"/>
    <cellStyle name="40% - Énfasis4 14 2" xfId="5287"/>
    <cellStyle name="40% - Énfasis4 14 2 2" xfId="8303"/>
    <cellStyle name="40% - Énfasis4 14 3" xfId="8304"/>
    <cellStyle name="40% - Énfasis4 15" xfId="5288"/>
    <cellStyle name="40% - Énfasis4 15 2" xfId="8305"/>
    <cellStyle name="40% - Énfasis4 16" xfId="8306"/>
    <cellStyle name="40% - Énfasis4 17" xfId="9727"/>
    <cellStyle name="40% - Énfasis4 18" xfId="9902"/>
    <cellStyle name="40% - Énfasis4 2" xfId="57"/>
    <cellStyle name="40% - Énfasis4 2 10" xfId="8307"/>
    <cellStyle name="40% - Énfasis4 2 2" xfId="87"/>
    <cellStyle name="40% - Énfasis4 2 2 2" xfId="535"/>
    <cellStyle name="40% - Énfasis4 2 2 2 2" xfId="536"/>
    <cellStyle name="40% - Énfasis4 2 2 2 2 2" xfId="537"/>
    <cellStyle name="40% - Énfasis4 2 2 2 2 2 2" xfId="8308"/>
    <cellStyle name="40% - Énfasis4 2 2 2 2 3" xfId="8309"/>
    <cellStyle name="40% - Énfasis4 2 2 2 3" xfId="538"/>
    <cellStyle name="40% - Énfasis4 2 2 2 3 2" xfId="5289"/>
    <cellStyle name="40% - Énfasis4 2 2 2 3 2 2" xfId="8310"/>
    <cellStyle name="40% - Énfasis4 2 2 2 3 3" xfId="8311"/>
    <cellStyle name="40% - Énfasis4 2 2 2 4" xfId="5290"/>
    <cellStyle name="40% - Énfasis4 2 2 2 4 2" xfId="5291"/>
    <cellStyle name="40% - Énfasis4 2 2 2 4 2 2" xfId="8312"/>
    <cellStyle name="40% - Énfasis4 2 2 2 4 3" xfId="8313"/>
    <cellStyle name="40% - Énfasis4 2 2 2 5" xfId="5292"/>
    <cellStyle name="40% - Énfasis4 2 2 2 5 2" xfId="8314"/>
    <cellStyle name="40% - Énfasis4 2 2 2 6" xfId="8315"/>
    <cellStyle name="40% - Énfasis4 2 2 2 7" xfId="9728"/>
    <cellStyle name="40% - Énfasis4 2 2 3" xfId="539"/>
    <cellStyle name="40% - Énfasis4 2 2 3 2" xfId="540"/>
    <cellStyle name="40% - Énfasis4 2 2 3 2 2" xfId="5293"/>
    <cellStyle name="40% - Énfasis4 2 2 3 2 2 2" xfId="8316"/>
    <cellStyle name="40% - Énfasis4 2 2 3 2 3" xfId="8317"/>
    <cellStyle name="40% - Énfasis4 2 2 3 3" xfId="5294"/>
    <cellStyle name="40% - Énfasis4 2 2 3 3 2" xfId="8318"/>
    <cellStyle name="40% - Énfasis4 2 2 3 4" xfId="8319"/>
    <cellStyle name="40% - Énfasis4 2 2 3 5" xfId="9729"/>
    <cellStyle name="40% - Énfasis4 2 2 4" xfId="541"/>
    <cellStyle name="40% - Énfasis4 2 2 4 2" xfId="542"/>
    <cellStyle name="40% - Énfasis4 2 2 5" xfId="543"/>
    <cellStyle name="40% - Énfasis4 2 2 5 2" xfId="5295"/>
    <cellStyle name="40% - Énfasis4 2 2 5 2 2" xfId="8320"/>
    <cellStyle name="40% - Énfasis4 2 2 5 3" xfId="8321"/>
    <cellStyle name="40% - Énfasis4 2 2 6" xfId="5296"/>
    <cellStyle name="40% - Énfasis4 2 2 6 2" xfId="8322"/>
    <cellStyle name="40% - Énfasis4 2 2 7" xfId="8323"/>
    <cellStyle name="40% - Énfasis4 2 3" xfId="144"/>
    <cellStyle name="40% - Énfasis4 2 3 2" xfId="544"/>
    <cellStyle name="40% - Énfasis4 2 3 2 2" xfId="545"/>
    <cellStyle name="40% - Énfasis4 2 3 2 2 2" xfId="5297"/>
    <cellStyle name="40% - Énfasis4 2 3 2 2 2 2" xfId="8324"/>
    <cellStyle name="40% - Énfasis4 2 3 2 2 3" xfId="8325"/>
    <cellStyle name="40% - Énfasis4 2 3 2 3" xfId="5298"/>
    <cellStyle name="40% - Énfasis4 2 3 2 3 2" xfId="5299"/>
    <cellStyle name="40% - Énfasis4 2 3 2 3 2 2" xfId="8326"/>
    <cellStyle name="40% - Énfasis4 2 3 2 3 3" xfId="8327"/>
    <cellStyle name="40% - Énfasis4 2 3 2 4" xfId="5300"/>
    <cellStyle name="40% - Énfasis4 2 3 2 4 2" xfId="5301"/>
    <cellStyle name="40% - Énfasis4 2 3 2 4 2 2" xfId="8328"/>
    <cellStyle name="40% - Énfasis4 2 3 2 4 3" xfId="8329"/>
    <cellStyle name="40% - Énfasis4 2 3 2 5" xfId="5302"/>
    <cellStyle name="40% - Énfasis4 2 3 2 5 2" xfId="8330"/>
    <cellStyle name="40% - Énfasis4 2 3 2 6" xfId="8331"/>
    <cellStyle name="40% - Énfasis4 2 3 2 7" xfId="9730"/>
    <cellStyle name="40% - Énfasis4 2 3 3" xfId="546"/>
    <cellStyle name="40% - Énfasis4 2 3 3 2" xfId="5303"/>
    <cellStyle name="40% - Énfasis4 2 3 3 2 2" xfId="8332"/>
    <cellStyle name="40% - Énfasis4 2 3 3 3" xfId="8333"/>
    <cellStyle name="40% - Énfasis4 2 3 4" xfId="5304"/>
    <cellStyle name="40% - Énfasis4 2 3 4 2" xfId="5305"/>
    <cellStyle name="40% - Énfasis4 2 3 4 2 2" xfId="8334"/>
    <cellStyle name="40% - Énfasis4 2 3 4 3" xfId="8335"/>
    <cellStyle name="40% - Énfasis4 2 3 5" xfId="5306"/>
    <cellStyle name="40% - Énfasis4 2 3 5 2" xfId="5307"/>
    <cellStyle name="40% - Énfasis4 2 3 5 2 2" xfId="8336"/>
    <cellStyle name="40% - Énfasis4 2 3 5 3" xfId="8337"/>
    <cellStyle name="40% - Énfasis4 2 3 6" xfId="5308"/>
    <cellStyle name="40% - Énfasis4 2 3 6 2" xfId="8338"/>
    <cellStyle name="40% - Énfasis4 2 3 7" xfId="8339"/>
    <cellStyle name="40% - Énfasis4 2 3 8" xfId="9731"/>
    <cellStyle name="40% - Énfasis4 2 4" xfId="206"/>
    <cellStyle name="40% - Énfasis4 2 4 2" xfId="547"/>
    <cellStyle name="40% - Énfasis4 2 4 2 2" xfId="5309"/>
    <cellStyle name="40% - Énfasis4 2 4 2 2 2" xfId="5310"/>
    <cellStyle name="40% - Énfasis4 2 4 2 2 2 2" xfId="8340"/>
    <cellStyle name="40% - Énfasis4 2 4 2 2 3" xfId="8341"/>
    <cellStyle name="40% - Énfasis4 2 4 2 3" xfId="5311"/>
    <cellStyle name="40% - Énfasis4 2 4 2 3 2" xfId="5312"/>
    <cellStyle name="40% - Énfasis4 2 4 2 3 2 2" xfId="8342"/>
    <cellStyle name="40% - Énfasis4 2 4 2 3 3" xfId="8343"/>
    <cellStyle name="40% - Énfasis4 2 4 2 4" xfId="5313"/>
    <cellStyle name="40% - Énfasis4 2 4 2 4 2" xfId="5314"/>
    <cellStyle name="40% - Énfasis4 2 4 2 4 2 2" xfId="8344"/>
    <cellStyle name="40% - Énfasis4 2 4 2 4 3" xfId="8345"/>
    <cellStyle name="40% - Énfasis4 2 4 2 5" xfId="5315"/>
    <cellStyle name="40% - Énfasis4 2 4 2 5 2" xfId="8346"/>
    <cellStyle name="40% - Énfasis4 2 4 2 6" xfId="8347"/>
    <cellStyle name="40% - Énfasis4 2 4 2 7" xfId="9732"/>
    <cellStyle name="40% - Énfasis4 2 4 3" xfId="5316"/>
    <cellStyle name="40% - Énfasis4 2 4 3 2" xfId="5317"/>
    <cellStyle name="40% - Énfasis4 2 4 3 2 2" xfId="8348"/>
    <cellStyle name="40% - Énfasis4 2 4 3 3" xfId="8349"/>
    <cellStyle name="40% - Énfasis4 2 4 4" xfId="5318"/>
    <cellStyle name="40% - Énfasis4 2 4 4 2" xfId="5319"/>
    <cellStyle name="40% - Énfasis4 2 4 4 2 2" xfId="8350"/>
    <cellStyle name="40% - Énfasis4 2 4 4 3" xfId="8351"/>
    <cellStyle name="40% - Énfasis4 2 4 5" xfId="5320"/>
    <cellStyle name="40% - Énfasis4 2 4 5 2" xfId="5321"/>
    <cellStyle name="40% - Énfasis4 2 4 5 2 2" xfId="8352"/>
    <cellStyle name="40% - Énfasis4 2 4 5 3" xfId="8353"/>
    <cellStyle name="40% - Énfasis4 2 4 6" xfId="5322"/>
    <cellStyle name="40% - Énfasis4 2 4 6 2" xfId="8354"/>
    <cellStyle name="40% - Énfasis4 2 4 7" xfId="8355"/>
    <cellStyle name="40% - Énfasis4 2 4 8" xfId="9733"/>
    <cellStyle name="40% - Énfasis4 2 5" xfId="548"/>
    <cellStyle name="40% - Énfasis4 2 5 2" xfId="549"/>
    <cellStyle name="40% - Énfasis4 2 5 2 2" xfId="5323"/>
    <cellStyle name="40% - Énfasis4 2 5 2 2 2" xfId="8356"/>
    <cellStyle name="40% - Énfasis4 2 5 2 3" xfId="8357"/>
    <cellStyle name="40% - Énfasis4 2 5 3" xfId="5324"/>
    <cellStyle name="40% - Énfasis4 2 5 3 2" xfId="5325"/>
    <cellStyle name="40% - Énfasis4 2 5 3 2 2" xfId="8358"/>
    <cellStyle name="40% - Énfasis4 2 5 3 3" xfId="8359"/>
    <cellStyle name="40% - Énfasis4 2 5 4" xfId="5326"/>
    <cellStyle name="40% - Énfasis4 2 5 4 2" xfId="5327"/>
    <cellStyle name="40% - Énfasis4 2 5 4 2 2" xfId="8360"/>
    <cellStyle name="40% - Énfasis4 2 5 4 3" xfId="8361"/>
    <cellStyle name="40% - Énfasis4 2 5 5" xfId="5328"/>
    <cellStyle name="40% - Énfasis4 2 5 5 2" xfId="8362"/>
    <cellStyle name="40% - Énfasis4 2 5 6" xfId="8363"/>
    <cellStyle name="40% - Énfasis4 2 5 7" xfId="9734"/>
    <cellStyle name="40% - Énfasis4 2 6" xfId="550"/>
    <cellStyle name="40% - Énfasis4 2 6 2" xfId="5329"/>
    <cellStyle name="40% - Énfasis4 2 6 2 2" xfId="5330"/>
    <cellStyle name="40% - Énfasis4 2 6 2 2 2" xfId="8364"/>
    <cellStyle name="40% - Énfasis4 2 6 2 3" xfId="8365"/>
    <cellStyle name="40% - Énfasis4 2 6 3" xfId="5331"/>
    <cellStyle name="40% - Énfasis4 2 6 3 2" xfId="8366"/>
    <cellStyle name="40% - Énfasis4 2 6 4" xfId="8367"/>
    <cellStyle name="40% - Énfasis4 2 6 5" xfId="9735"/>
    <cellStyle name="40% - Énfasis4 2 7" xfId="5332"/>
    <cellStyle name="40% - Énfasis4 2 8" xfId="5333"/>
    <cellStyle name="40% - Énfasis4 2 8 2" xfId="5334"/>
    <cellStyle name="40% - Énfasis4 2 8 2 2" xfId="8368"/>
    <cellStyle name="40% - Énfasis4 2 8 3" xfId="8369"/>
    <cellStyle name="40% - Énfasis4 2 9" xfId="5335"/>
    <cellStyle name="40% - Énfasis4 2 9 2" xfId="8370"/>
    <cellStyle name="40% - Énfasis4 3" xfId="101"/>
    <cellStyle name="40% - Énfasis4 3 2" xfId="158"/>
    <cellStyle name="40% - Énfasis4 3 2 2" xfId="551"/>
    <cellStyle name="40% - Énfasis4 3 2 2 2" xfId="552"/>
    <cellStyle name="40% - Énfasis4 3 2 2 2 2" xfId="5336"/>
    <cellStyle name="40% - Énfasis4 3 2 2 2 2 2" xfId="8371"/>
    <cellStyle name="40% - Énfasis4 3 2 2 2 3" xfId="8372"/>
    <cellStyle name="40% - Énfasis4 3 2 2 3" xfId="5337"/>
    <cellStyle name="40% - Énfasis4 3 2 2 3 2" xfId="5338"/>
    <cellStyle name="40% - Énfasis4 3 2 2 3 2 2" xfId="8373"/>
    <cellStyle name="40% - Énfasis4 3 2 2 3 3" xfId="8374"/>
    <cellStyle name="40% - Énfasis4 3 2 2 4" xfId="5339"/>
    <cellStyle name="40% - Énfasis4 3 2 2 4 2" xfId="5340"/>
    <cellStyle name="40% - Énfasis4 3 2 2 4 2 2" xfId="8375"/>
    <cellStyle name="40% - Énfasis4 3 2 2 4 3" xfId="8376"/>
    <cellStyle name="40% - Énfasis4 3 2 2 5" xfId="5341"/>
    <cellStyle name="40% - Énfasis4 3 2 2 5 2" xfId="8377"/>
    <cellStyle name="40% - Énfasis4 3 2 2 6" xfId="8378"/>
    <cellStyle name="40% - Énfasis4 3 2 2 7" xfId="9736"/>
    <cellStyle name="40% - Énfasis4 3 2 3" xfId="553"/>
    <cellStyle name="40% - Énfasis4 3 2 3 2" xfId="5342"/>
    <cellStyle name="40% - Énfasis4 3 2 3 2 2" xfId="8379"/>
    <cellStyle name="40% - Énfasis4 3 2 3 3" xfId="8380"/>
    <cellStyle name="40% - Énfasis4 3 2 4" xfId="5343"/>
    <cellStyle name="40% - Énfasis4 3 2 4 2" xfId="5344"/>
    <cellStyle name="40% - Énfasis4 3 2 4 2 2" xfId="8381"/>
    <cellStyle name="40% - Énfasis4 3 2 4 3" xfId="8382"/>
    <cellStyle name="40% - Énfasis4 3 2 5" xfId="5345"/>
    <cellStyle name="40% - Énfasis4 3 2 5 2" xfId="5346"/>
    <cellStyle name="40% - Énfasis4 3 2 5 2 2" xfId="8383"/>
    <cellStyle name="40% - Énfasis4 3 2 5 3" xfId="8384"/>
    <cellStyle name="40% - Énfasis4 3 2 6" xfId="5347"/>
    <cellStyle name="40% - Énfasis4 3 2 6 2" xfId="8385"/>
    <cellStyle name="40% - Énfasis4 3 2 7" xfId="8386"/>
    <cellStyle name="40% - Énfasis4 3 2 8" xfId="9737"/>
    <cellStyle name="40% - Énfasis4 3 3" xfId="554"/>
    <cellStyle name="40% - Énfasis4 3 3 2" xfId="555"/>
    <cellStyle name="40% - Énfasis4 3 3 2 2" xfId="5348"/>
    <cellStyle name="40% - Énfasis4 3 3 2 2 2" xfId="8387"/>
    <cellStyle name="40% - Énfasis4 3 3 2 3" xfId="8388"/>
    <cellStyle name="40% - Énfasis4 3 3 3" xfId="5349"/>
    <cellStyle name="40% - Énfasis4 3 3 3 2" xfId="5350"/>
    <cellStyle name="40% - Énfasis4 3 3 3 2 2" xfId="8389"/>
    <cellStyle name="40% - Énfasis4 3 3 3 3" xfId="8390"/>
    <cellStyle name="40% - Énfasis4 3 3 4" xfId="5351"/>
    <cellStyle name="40% - Énfasis4 3 3 4 2" xfId="5352"/>
    <cellStyle name="40% - Énfasis4 3 3 4 2 2" xfId="8391"/>
    <cellStyle name="40% - Énfasis4 3 3 4 3" xfId="8392"/>
    <cellStyle name="40% - Énfasis4 3 3 5" xfId="5353"/>
    <cellStyle name="40% - Énfasis4 3 3 5 2" xfId="8393"/>
    <cellStyle name="40% - Énfasis4 3 3 6" xfId="8394"/>
    <cellStyle name="40% - Énfasis4 3 3 7" xfId="9738"/>
    <cellStyle name="40% - Énfasis4 3 4" xfId="556"/>
    <cellStyle name="40% - Énfasis4 3 4 2" xfId="557"/>
    <cellStyle name="40% - Énfasis4 3 4 2 2" xfId="5354"/>
    <cellStyle name="40% - Énfasis4 3 4 2 2 2" xfId="8395"/>
    <cellStyle name="40% - Énfasis4 3 4 2 3" xfId="8396"/>
    <cellStyle name="40% - Énfasis4 3 4 3" xfId="5355"/>
    <cellStyle name="40% - Énfasis4 3 4 3 2" xfId="8397"/>
    <cellStyle name="40% - Énfasis4 3 4 4" xfId="8398"/>
    <cellStyle name="40% - Énfasis4 3 4 5" xfId="9739"/>
    <cellStyle name="40% - Énfasis4 3 5" xfId="558"/>
    <cellStyle name="40% - Énfasis4 3 6" xfId="5356"/>
    <cellStyle name="40% - Énfasis4 3 6 2" xfId="5357"/>
    <cellStyle name="40% - Énfasis4 3 6 2 2" xfId="8399"/>
    <cellStyle name="40% - Énfasis4 3 6 3" xfId="8400"/>
    <cellStyle name="40% - Énfasis4 3 7" xfId="5358"/>
    <cellStyle name="40% - Énfasis4 3 7 2" xfId="8401"/>
    <cellStyle name="40% - Énfasis4 3 8" xfId="8402"/>
    <cellStyle name="40% - Énfasis4 4" xfId="116"/>
    <cellStyle name="40% - Énfasis4 4 2" xfId="173"/>
    <cellStyle name="40% - Énfasis4 4 2 2" xfId="5359"/>
    <cellStyle name="40% - Énfasis4 4 2 2 2" xfId="5360"/>
    <cellStyle name="40% - Énfasis4 4 2 2 2 2" xfId="5361"/>
    <cellStyle name="40% - Énfasis4 4 2 2 2 2 2" xfId="8403"/>
    <cellStyle name="40% - Énfasis4 4 2 2 2 3" xfId="8404"/>
    <cellStyle name="40% - Énfasis4 4 2 2 3" xfId="5362"/>
    <cellStyle name="40% - Énfasis4 4 2 2 3 2" xfId="5363"/>
    <cellStyle name="40% - Énfasis4 4 2 2 3 2 2" xfId="8405"/>
    <cellStyle name="40% - Énfasis4 4 2 2 3 3" xfId="8406"/>
    <cellStyle name="40% - Énfasis4 4 2 2 4" xfId="5364"/>
    <cellStyle name="40% - Énfasis4 4 2 2 4 2" xfId="5365"/>
    <cellStyle name="40% - Énfasis4 4 2 2 4 2 2" xfId="8407"/>
    <cellStyle name="40% - Énfasis4 4 2 2 4 3" xfId="8408"/>
    <cellStyle name="40% - Énfasis4 4 2 2 5" xfId="5366"/>
    <cellStyle name="40% - Énfasis4 4 2 2 5 2" xfId="8409"/>
    <cellStyle name="40% - Énfasis4 4 2 2 6" xfId="8410"/>
    <cellStyle name="40% - Énfasis4 4 2 2 7" xfId="9740"/>
    <cellStyle name="40% - Énfasis4 4 2 3" xfId="5367"/>
    <cellStyle name="40% - Énfasis4 4 2 3 2" xfId="5368"/>
    <cellStyle name="40% - Énfasis4 4 2 3 2 2" xfId="8411"/>
    <cellStyle name="40% - Énfasis4 4 2 3 3" xfId="8412"/>
    <cellStyle name="40% - Énfasis4 4 2 4" xfId="5369"/>
    <cellStyle name="40% - Énfasis4 4 2 4 2" xfId="5370"/>
    <cellStyle name="40% - Énfasis4 4 2 4 2 2" xfId="8413"/>
    <cellStyle name="40% - Énfasis4 4 2 4 3" xfId="8414"/>
    <cellStyle name="40% - Énfasis4 4 2 5" xfId="5371"/>
    <cellStyle name="40% - Énfasis4 4 2 5 2" xfId="5372"/>
    <cellStyle name="40% - Énfasis4 4 2 5 2 2" xfId="8415"/>
    <cellStyle name="40% - Énfasis4 4 2 5 3" xfId="8416"/>
    <cellStyle name="40% - Énfasis4 4 2 6" xfId="5373"/>
    <cellStyle name="40% - Énfasis4 4 2 6 2" xfId="8417"/>
    <cellStyle name="40% - Énfasis4 4 2 7" xfId="8418"/>
    <cellStyle name="40% - Énfasis4 4 2 8" xfId="9741"/>
    <cellStyle name="40% - Énfasis4 4 3" xfId="5374"/>
    <cellStyle name="40% - Énfasis4 4 3 2" xfId="5375"/>
    <cellStyle name="40% - Énfasis4 4 3 2 2" xfId="5376"/>
    <cellStyle name="40% - Énfasis4 4 3 2 2 2" xfId="8419"/>
    <cellStyle name="40% - Énfasis4 4 3 2 3" xfId="8420"/>
    <cellStyle name="40% - Énfasis4 4 3 3" xfId="5377"/>
    <cellStyle name="40% - Énfasis4 4 3 3 2" xfId="5378"/>
    <cellStyle name="40% - Énfasis4 4 3 3 2 2" xfId="8421"/>
    <cellStyle name="40% - Énfasis4 4 3 3 3" xfId="8422"/>
    <cellStyle name="40% - Énfasis4 4 3 4" xfId="5379"/>
    <cellStyle name="40% - Énfasis4 4 3 4 2" xfId="5380"/>
    <cellStyle name="40% - Énfasis4 4 3 4 2 2" xfId="8423"/>
    <cellStyle name="40% - Énfasis4 4 3 4 3" xfId="8424"/>
    <cellStyle name="40% - Énfasis4 4 3 5" xfId="5381"/>
    <cellStyle name="40% - Énfasis4 4 3 5 2" xfId="8425"/>
    <cellStyle name="40% - Énfasis4 4 3 6" xfId="8426"/>
    <cellStyle name="40% - Énfasis4 4 3 7" xfId="9742"/>
    <cellStyle name="40% - Énfasis4 4 4" xfId="5382"/>
    <cellStyle name="40% - Énfasis4 4 4 2" xfId="5383"/>
    <cellStyle name="40% - Énfasis4 4 4 2 2" xfId="8427"/>
    <cellStyle name="40% - Énfasis4 4 4 3" xfId="8428"/>
    <cellStyle name="40% - Énfasis4 4 5" xfId="5384"/>
    <cellStyle name="40% - Énfasis4 4 5 2" xfId="5385"/>
    <cellStyle name="40% - Énfasis4 4 5 2 2" xfId="8429"/>
    <cellStyle name="40% - Énfasis4 4 5 3" xfId="8430"/>
    <cellStyle name="40% - Énfasis4 4 6" xfId="5386"/>
    <cellStyle name="40% - Énfasis4 4 6 2" xfId="5387"/>
    <cellStyle name="40% - Énfasis4 4 6 2 2" xfId="8431"/>
    <cellStyle name="40% - Énfasis4 4 6 3" xfId="8432"/>
    <cellStyle name="40% - Énfasis4 4 7" xfId="5388"/>
    <cellStyle name="40% - Énfasis4 4 7 2" xfId="8433"/>
    <cellStyle name="40% - Énfasis4 4 8" xfId="8434"/>
    <cellStyle name="40% - Énfasis4 4 9" xfId="9743"/>
    <cellStyle name="40% - Énfasis4 5" xfId="70"/>
    <cellStyle name="40% - Énfasis4 5 2" xfId="5389"/>
    <cellStyle name="40% - Énfasis4 5 2 2" xfId="5390"/>
    <cellStyle name="40% - Énfasis4 5 2 2 2" xfId="5391"/>
    <cellStyle name="40% - Énfasis4 5 2 2 2 2" xfId="8435"/>
    <cellStyle name="40% - Énfasis4 5 2 2 3" xfId="8436"/>
    <cellStyle name="40% - Énfasis4 5 2 3" xfId="5392"/>
    <cellStyle name="40% - Énfasis4 5 2 3 2" xfId="5393"/>
    <cellStyle name="40% - Énfasis4 5 2 3 2 2" xfId="8437"/>
    <cellStyle name="40% - Énfasis4 5 2 3 3" xfId="8438"/>
    <cellStyle name="40% - Énfasis4 5 2 4" xfId="5394"/>
    <cellStyle name="40% - Énfasis4 5 2 4 2" xfId="5395"/>
    <cellStyle name="40% - Énfasis4 5 2 4 2 2" xfId="8439"/>
    <cellStyle name="40% - Énfasis4 5 2 4 3" xfId="8440"/>
    <cellStyle name="40% - Énfasis4 5 2 5" xfId="5396"/>
    <cellStyle name="40% - Énfasis4 5 2 5 2" xfId="8441"/>
    <cellStyle name="40% - Énfasis4 5 2 6" xfId="8442"/>
    <cellStyle name="40% - Énfasis4 5 2 7" xfId="9744"/>
    <cellStyle name="40% - Énfasis4 5 3" xfId="5397"/>
    <cellStyle name="40% - Énfasis4 5 3 2" xfId="5398"/>
    <cellStyle name="40% - Énfasis4 5 3 2 2" xfId="8443"/>
    <cellStyle name="40% - Énfasis4 5 3 3" xfId="8444"/>
    <cellStyle name="40% - Énfasis4 5 4" xfId="5399"/>
    <cellStyle name="40% - Énfasis4 5 4 2" xfId="5400"/>
    <cellStyle name="40% - Énfasis4 5 4 2 2" xfId="8445"/>
    <cellStyle name="40% - Énfasis4 5 4 3" xfId="8446"/>
    <cellStyle name="40% - Énfasis4 5 5" xfId="5401"/>
    <cellStyle name="40% - Énfasis4 5 5 2" xfId="5402"/>
    <cellStyle name="40% - Énfasis4 5 5 2 2" xfId="8447"/>
    <cellStyle name="40% - Énfasis4 5 5 3" xfId="8448"/>
    <cellStyle name="40% - Énfasis4 5 6" xfId="5403"/>
    <cellStyle name="40% - Énfasis4 5 6 2" xfId="8449"/>
    <cellStyle name="40% - Énfasis4 5 7" xfId="8450"/>
    <cellStyle name="40% - Énfasis4 5 8" xfId="9745"/>
    <cellStyle name="40% - Énfasis4 6" xfId="128"/>
    <cellStyle name="40% - Énfasis4 6 2" xfId="5404"/>
    <cellStyle name="40% - Énfasis4 6 2 2" xfId="5405"/>
    <cellStyle name="40% - Énfasis4 6 2 2 2" xfId="5406"/>
    <cellStyle name="40% - Énfasis4 6 2 2 2 2" xfId="8451"/>
    <cellStyle name="40% - Énfasis4 6 2 2 3" xfId="8452"/>
    <cellStyle name="40% - Énfasis4 6 2 3" xfId="5407"/>
    <cellStyle name="40% - Énfasis4 6 2 3 2" xfId="5408"/>
    <cellStyle name="40% - Énfasis4 6 2 3 2 2" xfId="8453"/>
    <cellStyle name="40% - Énfasis4 6 2 3 3" xfId="8454"/>
    <cellStyle name="40% - Énfasis4 6 2 4" xfId="5409"/>
    <cellStyle name="40% - Énfasis4 6 2 4 2" xfId="5410"/>
    <cellStyle name="40% - Énfasis4 6 2 4 2 2" xfId="8455"/>
    <cellStyle name="40% - Énfasis4 6 2 4 3" xfId="8456"/>
    <cellStyle name="40% - Énfasis4 6 2 5" xfId="5411"/>
    <cellStyle name="40% - Énfasis4 6 2 5 2" xfId="8457"/>
    <cellStyle name="40% - Énfasis4 6 2 6" xfId="8458"/>
    <cellStyle name="40% - Énfasis4 6 2 7" xfId="9746"/>
    <cellStyle name="40% - Énfasis4 6 3" xfId="5412"/>
    <cellStyle name="40% - Énfasis4 6 3 2" xfId="5413"/>
    <cellStyle name="40% - Énfasis4 6 3 2 2" xfId="8459"/>
    <cellStyle name="40% - Énfasis4 6 3 3" xfId="8460"/>
    <cellStyle name="40% - Énfasis4 6 4" xfId="5414"/>
    <cellStyle name="40% - Énfasis4 6 4 2" xfId="5415"/>
    <cellStyle name="40% - Énfasis4 6 4 2 2" xfId="8461"/>
    <cellStyle name="40% - Énfasis4 6 4 3" xfId="8462"/>
    <cellStyle name="40% - Énfasis4 6 5" xfId="5416"/>
    <cellStyle name="40% - Énfasis4 6 5 2" xfId="5417"/>
    <cellStyle name="40% - Énfasis4 6 5 2 2" xfId="8463"/>
    <cellStyle name="40% - Énfasis4 6 5 3" xfId="8464"/>
    <cellStyle name="40% - Énfasis4 6 6" xfId="5418"/>
    <cellStyle name="40% - Énfasis4 6 6 2" xfId="8465"/>
    <cellStyle name="40% - Énfasis4 6 7" xfId="8466"/>
    <cellStyle name="40% - Énfasis4 6 8" xfId="9747"/>
    <cellStyle name="40% - Énfasis4 7" xfId="189"/>
    <cellStyle name="40% - Énfasis4 7 2" xfId="5419"/>
    <cellStyle name="40% - Énfasis4 7 2 2" xfId="5420"/>
    <cellStyle name="40% - Énfasis4 7 2 2 2" xfId="5421"/>
    <cellStyle name="40% - Énfasis4 7 2 2 2 2" xfId="8467"/>
    <cellStyle name="40% - Énfasis4 7 2 2 3" xfId="8468"/>
    <cellStyle name="40% - Énfasis4 7 2 3" xfId="5422"/>
    <cellStyle name="40% - Énfasis4 7 2 3 2" xfId="5423"/>
    <cellStyle name="40% - Énfasis4 7 2 3 2 2" xfId="8469"/>
    <cellStyle name="40% - Énfasis4 7 2 3 3" xfId="8470"/>
    <cellStyle name="40% - Énfasis4 7 2 4" xfId="5424"/>
    <cellStyle name="40% - Énfasis4 7 2 4 2" xfId="5425"/>
    <cellStyle name="40% - Énfasis4 7 2 4 2 2" xfId="8471"/>
    <cellStyle name="40% - Énfasis4 7 2 4 3" xfId="8472"/>
    <cellStyle name="40% - Énfasis4 7 2 5" xfId="5426"/>
    <cellStyle name="40% - Énfasis4 7 2 5 2" xfId="8473"/>
    <cellStyle name="40% - Énfasis4 7 2 6" xfId="8474"/>
    <cellStyle name="40% - Énfasis4 7 2 7" xfId="9748"/>
    <cellStyle name="40% - Énfasis4 7 3" xfId="5427"/>
    <cellStyle name="40% - Énfasis4 7 3 2" xfId="5428"/>
    <cellStyle name="40% - Énfasis4 7 3 2 2" xfId="8475"/>
    <cellStyle name="40% - Énfasis4 7 3 3" xfId="8476"/>
    <cellStyle name="40% - Énfasis4 7 4" xfId="5429"/>
    <cellStyle name="40% - Énfasis4 7 4 2" xfId="5430"/>
    <cellStyle name="40% - Énfasis4 7 4 2 2" xfId="8477"/>
    <cellStyle name="40% - Énfasis4 7 4 3" xfId="8478"/>
    <cellStyle name="40% - Énfasis4 7 5" xfId="5431"/>
    <cellStyle name="40% - Énfasis4 7 5 2" xfId="5432"/>
    <cellStyle name="40% - Énfasis4 7 5 2 2" xfId="8479"/>
    <cellStyle name="40% - Énfasis4 7 5 3" xfId="8480"/>
    <cellStyle name="40% - Énfasis4 7 6" xfId="5433"/>
    <cellStyle name="40% - Énfasis4 7 6 2" xfId="8481"/>
    <cellStyle name="40% - Énfasis4 7 7" xfId="8482"/>
    <cellStyle name="40% - Énfasis4 7 8" xfId="9749"/>
    <cellStyle name="40% - Énfasis4 8" xfId="221"/>
    <cellStyle name="40% - Énfasis4 8 2" xfId="5434"/>
    <cellStyle name="40% - Énfasis4 9" xfId="279"/>
    <cellStyle name="40% - Énfasis4 9 2" xfId="5435"/>
    <cellStyle name="40% - Énfasis4 9 2 2" xfId="5436"/>
    <cellStyle name="40% - Énfasis4 9 2 2 2" xfId="5437"/>
    <cellStyle name="40% - Énfasis4 9 2 2 2 2" xfId="8483"/>
    <cellStyle name="40% - Énfasis4 9 2 2 3" xfId="8484"/>
    <cellStyle name="40% - Énfasis4 9 2 3" xfId="5438"/>
    <cellStyle name="40% - Énfasis4 9 2 3 2" xfId="5439"/>
    <cellStyle name="40% - Énfasis4 9 2 3 2 2" xfId="8485"/>
    <cellStyle name="40% - Énfasis4 9 2 3 3" xfId="8486"/>
    <cellStyle name="40% - Énfasis4 9 2 4" xfId="5440"/>
    <cellStyle name="40% - Énfasis4 9 2 4 2" xfId="5441"/>
    <cellStyle name="40% - Énfasis4 9 2 4 2 2" xfId="8487"/>
    <cellStyle name="40% - Énfasis4 9 2 4 3" xfId="8488"/>
    <cellStyle name="40% - Énfasis4 9 2 5" xfId="5442"/>
    <cellStyle name="40% - Énfasis4 9 2 5 2" xfId="8489"/>
    <cellStyle name="40% - Énfasis4 9 2 6" xfId="8490"/>
    <cellStyle name="40% - Énfasis4 9 2 7" xfId="9750"/>
    <cellStyle name="40% - Énfasis4 9 3" xfId="5443"/>
    <cellStyle name="40% - Énfasis4 9 3 2" xfId="5444"/>
    <cellStyle name="40% - Énfasis4 9 3 2 2" xfId="8491"/>
    <cellStyle name="40% - Énfasis4 9 3 3" xfId="8492"/>
    <cellStyle name="40% - Énfasis4 9 4" xfId="5445"/>
    <cellStyle name="40% - Énfasis4 9 4 2" xfId="5446"/>
    <cellStyle name="40% - Énfasis4 9 4 2 2" xfId="8493"/>
    <cellStyle name="40% - Énfasis4 9 4 3" xfId="8494"/>
    <cellStyle name="40% - Énfasis4 9 5" xfId="5447"/>
    <cellStyle name="40% - Énfasis4 9 5 2" xfId="5448"/>
    <cellStyle name="40% - Énfasis4 9 5 2 2" xfId="8495"/>
    <cellStyle name="40% - Énfasis4 9 5 3" xfId="8496"/>
    <cellStyle name="40% - Énfasis4 9 6" xfId="5449"/>
    <cellStyle name="40% - Énfasis4 9 6 2" xfId="8497"/>
    <cellStyle name="40% - Énfasis4 9 7" xfId="8498"/>
    <cellStyle name="40% - Énfasis4 9 8" xfId="9751"/>
    <cellStyle name="40% - Énfasis5" xfId="39" builtinId="47" customBuiltin="1"/>
    <cellStyle name="40% - Énfasis5 10" xfId="5450"/>
    <cellStyle name="40% - Énfasis5 10 2" xfId="5451"/>
    <cellStyle name="40% - Énfasis5 10 2 2" xfId="5452"/>
    <cellStyle name="40% - Énfasis5 10 2 2 2" xfId="8499"/>
    <cellStyle name="40% - Énfasis5 10 2 3" xfId="8500"/>
    <cellStyle name="40% - Énfasis5 10 3" xfId="5453"/>
    <cellStyle name="40% - Énfasis5 10 3 2" xfId="5454"/>
    <cellStyle name="40% - Énfasis5 10 3 2 2" xfId="8501"/>
    <cellStyle name="40% - Énfasis5 10 3 3" xfId="8502"/>
    <cellStyle name="40% - Énfasis5 10 4" xfId="5455"/>
    <cellStyle name="40% - Énfasis5 10 4 2" xfId="5456"/>
    <cellStyle name="40% - Énfasis5 10 4 2 2" xfId="8503"/>
    <cellStyle name="40% - Énfasis5 10 4 3" xfId="8504"/>
    <cellStyle name="40% - Énfasis5 10 5" xfId="5457"/>
    <cellStyle name="40% - Énfasis5 10 5 2" xfId="8505"/>
    <cellStyle name="40% - Énfasis5 10 6" xfId="8506"/>
    <cellStyle name="40% - Énfasis5 10 7" xfId="9752"/>
    <cellStyle name="40% - Énfasis5 11" xfId="5458"/>
    <cellStyle name="40% - Énfasis5 11 2" xfId="5459"/>
    <cellStyle name="40% - Énfasis5 11 2 2" xfId="5460"/>
    <cellStyle name="40% - Énfasis5 11 2 2 2" xfId="8507"/>
    <cellStyle name="40% - Énfasis5 11 2 3" xfId="8508"/>
    <cellStyle name="40% - Énfasis5 11 3" xfId="5461"/>
    <cellStyle name="40% - Énfasis5 11 3 2" xfId="8509"/>
    <cellStyle name="40% - Énfasis5 11 4" xfId="8510"/>
    <cellStyle name="40% - Énfasis5 11 5" xfId="9753"/>
    <cellStyle name="40% - Énfasis5 12" xfId="5462"/>
    <cellStyle name="40% - Énfasis5 12 2" xfId="5463"/>
    <cellStyle name="40% - Énfasis5 12 2 2" xfId="8511"/>
    <cellStyle name="40% - Énfasis5 12 3" xfId="8512"/>
    <cellStyle name="40% - Énfasis5 13" xfId="5464"/>
    <cellStyle name="40% - Énfasis5 13 2" xfId="5465"/>
    <cellStyle name="40% - Énfasis5 13 2 2" xfId="8513"/>
    <cellStyle name="40% - Énfasis5 13 3" xfId="8514"/>
    <cellStyle name="40% - Énfasis5 14" xfId="5466"/>
    <cellStyle name="40% - Énfasis5 14 2" xfId="5467"/>
    <cellStyle name="40% - Énfasis5 14 2 2" xfId="8515"/>
    <cellStyle name="40% - Énfasis5 14 3" xfId="8516"/>
    <cellStyle name="40% - Énfasis5 15" xfId="5468"/>
    <cellStyle name="40% - Énfasis5 15 2" xfId="8517"/>
    <cellStyle name="40% - Énfasis5 16" xfId="8518"/>
    <cellStyle name="40% - Énfasis5 17" xfId="9754"/>
    <cellStyle name="40% - Énfasis5 18" xfId="9906"/>
    <cellStyle name="40% - Énfasis5 2" xfId="59"/>
    <cellStyle name="40% - Énfasis5 2 10" xfId="8519"/>
    <cellStyle name="40% - Énfasis5 2 2" xfId="89"/>
    <cellStyle name="40% - Énfasis5 2 2 2" xfId="559"/>
    <cellStyle name="40% - Énfasis5 2 2 2 2" xfId="560"/>
    <cellStyle name="40% - Énfasis5 2 2 2 2 2" xfId="561"/>
    <cellStyle name="40% - Énfasis5 2 2 2 2 2 2" xfId="8520"/>
    <cellStyle name="40% - Énfasis5 2 2 2 2 3" xfId="8521"/>
    <cellStyle name="40% - Énfasis5 2 2 2 3" xfId="562"/>
    <cellStyle name="40% - Énfasis5 2 2 2 3 2" xfId="5469"/>
    <cellStyle name="40% - Énfasis5 2 2 2 3 2 2" xfId="8522"/>
    <cellStyle name="40% - Énfasis5 2 2 2 3 3" xfId="8523"/>
    <cellStyle name="40% - Énfasis5 2 2 2 4" xfId="5470"/>
    <cellStyle name="40% - Énfasis5 2 2 2 4 2" xfId="5471"/>
    <cellStyle name="40% - Énfasis5 2 2 2 4 2 2" xfId="8524"/>
    <cellStyle name="40% - Énfasis5 2 2 2 4 3" xfId="8525"/>
    <cellStyle name="40% - Énfasis5 2 2 2 5" xfId="5472"/>
    <cellStyle name="40% - Énfasis5 2 2 2 5 2" xfId="8526"/>
    <cellStyle name="40% - Énfasis5 2 2 2 6" xfId="8527"/>
    <cellStyle name="40% - Énfasis5 2 2 2 7" xfId="9755"/>
    <cellStyle name="40% - Énfasis5 2 2 3" xfId="563"/>
    <cellStyle name="40% - Énfasis5 2 2 3 2" xfId="564"/>
    <cellStyle name="40% - Énfasis5 2 2 3 2 2" xfId="5473"/>
    <cellStyle name="40% - Énfasis5 2 2 3 2 2 2" xfId="8528"/>
    <cellStyle name="40% - Énfasis5 2 2 3 2 3" xfId="8529"/>
    <cellStyle name="40% - Énfasis5 2 2 3 3" xfId="5474"/>
    <cellStyle name="40% - Énfasis5 2 2 3 3 2" xfId="8530"/>
    <cellStyle name="40% - Énfasis5 2 2 3 4" xfId="8531"/>
    <cellStyle name="40% - Énfasis5 2 2 3 5" xfId="9756"/>
    <cellStyle name="40% - Énfasis5 2 2 4" xfId="565"/>
    <cellStyle name="40% - Énfasis5 2 2 4 2" xfId="566"/>
    <cellStyle name="40% - Énfasis5 2 2 5" xfId="567"/>
    <cellStyle name="40% - Énfasis5 2 2 5 2" xfId="5475"/>
    <cellStyle name="40% - Énfasis5 2 2 5 2 2" xfId="8532"/>
    <cellStyle name="40% - Énfasis5 2 2 5 3" xfId="8533"/>
    <cellStyle name="40% - Énfasis5 2 2 6" xfId="5476"/>
    <cellStyle name="40% - Énfasis5 2 2 6 2" xfId="8534"/>
    <cellStyle name="40% - Énfasis5 2 2 7" xfId="8535"/>
    <cellStyle name="40% - Énfasis5 2 3" xfId="146"/>
    <cellStyle name="40% - Énfasis5 2 3 2" xfId="568"/>
    <cellStyle name="40% - Énfasis5 2 3 2 2" xfId="569"/>
    <cellStyle name="40% - Énfasis5 2 3 2 2 2" xfId="5477"/>
    <cellStyle name="40% - Énfasis5 2 3 2 2 2 2" xfId="8536"/>
    <cellStyle name="40% - Énfasis5 2 3 2 2 3" xfId="8537"/>
    <cellStyle name="40% - Énfasis5 2 3 2 3" xfId="5478"/>
    <cellStyle name="40% - Énfasis5 2 3 2 3 2" xfId="5479"/>
    <cellStyle name="40% - Énfasis5 2 3 2 3 2 2" xfId="8538"/>
    <cellStyle name="40% - Énfasis5 2 3 2 3 3" xfId="8539"/>
    <cellStyle name="40% - Énfasis5 2 3 2 4" xfId="5480"/>
    <cellStyle name="40% - Énfasis5 2 3 2 4 2" xfId="5481"/>
    <cellStyle name="40% - Énfasis5 2 3 2 4 2 2" xfId="8540"/>
    <cellStyle name="40% - Énfasis5 2 3 2 4 3" xfId="8541"/>
    <cellStyle name="40% - Énfasis5 2 3 2 5" xfId="5482"/>
    <cellStyle name="40% - Énfasis5 2 3 2 5 2" xfId="8542"/>
    <cellStyle name="40% - Énfasis5 2 3 2 6" xfId="8543"/>
    <cellStyle name="40% - Énfasis5 2 3 2 7" xfId="9757"/>
    <cellStyle name="40% - Énfasis5 2 3 3" xfId="570"/>
    <cellStyle name="40% - Énfasis5 2 3 3 2" xfId="5483"/>
    <cellStyle name="40% - Énfasis5 2 3 3 2 2" xfId="8544"/>
    <cellStyle name="40% - Énfasis5 2 3 3 3" xfId="8545"/>
    <cellStyle name="40% - Énfasis5 2 3 4" xfId="5484"/>
    <cellStyle name="40% - Énfasis5 2 3 4 2" xfId="5485"/>
    <cellStyle name="40% - Énfasis5 2 3 4 2 2" xfId="8546"/>
    <cellStyle name="40% - Énfasis5 2 3 4 3" xfId="8547"/>
    <cellStyle name="40% - Énfasis5 2 3 5" xfId="5486"/>
    <cellStyle name="40% - Énfasis5 2 3 5 2" xfId="5487"/>
    <cellStyle name="40% - Énfasis5 2 3 5 2 2" xfId="8548"/>
    <cellStyle name="40% - Énfasis5 2 3 5 3" xfId="8549"/>
    <cellStyle name="40% - Énfasis5 2 3 6" xfId="5488"/>
    <cellStyle name="40% - Énfasis5 2 3 6 2" xfId="8550"/>
    <cellStyle name="40% - Énfasis5 2 3 7" xfId="8551"/>
    <cellStyle name="40% - Énfasis5 2 3 8" xfId="9758"/>
    <cellStyle name="40% - Énfasis5 2 4" xfId="208"/>
    <cellStyle name="40% - Énfasis5 2 4 2" xfId="571"/>
    <cellStyle name="40% - Énfasis5 2 4 2 2" xfId="5489"/>
    <cellStyle name="40% - Énfasis5 2 4 2 2 2" xfId="5490"/>
    <cellStyle name="40% - Énfasis5 2 4 2 2 2 2" xfId="8552"/>
    <cellStyle name="40% - Énfasis5 2 4 2 2 3" xfId="8553"/>
    <cellStyle name="40% - Énfasis5 2 4 2 3" xfId="5491"/>
    <cellStyle name="40% - Énfasis5 2 4 2 3 2" xfId="5492"/>
    <cellStyle name="40% - Énfasis5 2 4 2 3 2 2" xfId="8554"/>
    <cellStyle name="40% - Énfasis5 2 4 2 3 3" xfId="8555"/>
    <cellStyle name="40% - Énfasis5 2 4 2 4" xfId="5493"/>
    <cellStyle name="40% - Énfasis5 2 4 2 4 2" xfId="5494"/>
    <cellStyle name="40% - Énfasis5 2 4 2 4 2 2" xfId="8556"/>
    <cellStyle name="40% - Énfasis5 2 4 2 4 3" xfId="8557"/>
    <cellStyle name="40% - Énfasis5 2 4 2 5" xfId="5495"/>
    <cellStyle name="40% - Énfasis5 2 4 2 5 2" xfId="8558"/>
    <cellStyle name="40% - Énfasis5 2 4 2 6" xfId="8559"/>
    <cellStyle name="40% - Énfasis5 2 4 2 7" xfId="9759"/>
    <cellStyle name="40% - Énfasis5 2 4 3" xfId="5496"/>
    <cellStyle name="40% - Énfasis5 2 4 3 2" xfId="5497"/>
    <cellStyle name="40% - Énfasis5 2 4 3 2 2" xfId="8560"/>
    <cellStyle name="40% - Énfasis5 2 4 3 3" xfId="8561"/>
    <cellStyle name="40% - Énfasis5 2 4 4" xfId="5498"/>
    <cellStyle name="40% - Énfasis5 2 4 4 2" xfId="5499"/>
    <cellStyle name="40% - Énfasis5 2 4 4 2 2" xfId="8562"/>
    <cellStyle name="40% - Énfasis5 2 4 4 3" xfId="8563"/>
    <cellStyle name="40% - Énfasis5 2 4 5" xfId="5500"/>
    <cellStyle name="40% - Énfasis5 2 4 5 2" xfId="5501"/>
    <cellStyle name="40% - Énfasis5 2 4 5 2 2" xfId="8564"/>
    <cellStyle name="40% - Énfasis5 2 4 5 3" xfId="8565"/>
    <cellStyle name="40% - Énfasis5 2 4 6" xfId="5502"/>
    <cellStyle name="40% - Énfasis5 2 4 6 2" xfId="8566"/>
    <cellStyle name="40% - Énfasis5 2 4 7" xfId="8567"/>
    <cellStyle name="40% - Énfasis5 2 4 8" xfId="9760"/>
    <cellStyle name="40% - Énfasis5 2 5" xfId="572"/>
    <cellStyle name="40% - Énfasis5 2 5 2" xfId="573"/>
    <cellStyle name="40% - Énfasis5 2 5 2 2" xfId="5503"/>
    <cellStyle name="40% - Énfasis5 2 5 2 2 2" xfId="8568"/>
    <cellStyle name="40% - Énfasis5 2 5 2 3" xfId="8569"/>
    <cellStyle name="40% - Énfasis5 2 5 3" xfId="5504"/>
    <cellStyle name="40% - Énfasis5 2 5 3 2" xfId="5505"/>
    <cellStyle name="40% - Énfasis5 2 5 3 2 2" xfId="8570"/>
    <cellStyle name="40% - Énfasis5 2 5 3 3" xfId="8571"/>
    <cellStyle name="40% - Énfasis5 2 5 4" xfId="5506"/>
    <cellStyle name="40% - Énfasis5 2 5 4 2" xfId="5507"/>
    <cellStyle name="40% - Énfasis5 2 5 4 2 2" xfId="8572"/>
    <cellStyle name="40% - Énfasis5 2 5 4 3" xfId="8573"/>
    <cellStyle name="40% - Énfasis5 2 5 5" xfId="5508"/>
    <cellStyle name="40% - Énfasis5 2 5 5 2" xfId="8574"/>
    <cellStyle name="40% - Énfasis5 2 5 6" xfId="8575"/>
    <cellStyle name="40% - Énfasis5 2 5 7" xfId="9761"/>
    <cellStyle name="40% - Énfasis5 2 6" xfId="574"/>
    <cellStyle name="40% - Énfasis5 2 6 2" xfId="5509"/>
    <cellStyle name="40% - Énfasis5 2 6 2 2" xfId="5510"/>
    <cellStyle name="40% - Énfasis5 2 6 2 2 2" xfId="8576"/>
    <cellStyle name="40% - Énfasis5 2 6 2 3" xfId="8577"/>
    <cellStyle name="40% - Énfasis5 2 6 3" xfId="5511"/>
    <cellStyle name="40% - Énfasis5 2 6 3 2" xfId="8578"/>
    <cellStyle name="40% - Énfasis5 2 6 4" xfId="8579"/>
    <cellStyle name="40% - Énfasis5 2 6 5" xfId="9762"/>
    <cellStyle name="40% - Énfasis5 2 7" xfId="5512"/>
    <cellStyle name="40% - Énfasis5 2 8" xfId="5513"/>
    <cellStyle name="40% - Énfasis5 2 8 2" xfId="5514"/>
    <cellStyle name="40% - Énfasis5 2 8 2 2" xfId="8580"/>
    <cellStyle name="40% - Énfasis5 2 8 3" xfId="8581"/>
    <cellStyle name="40% - Énfasis5 2 9" xfId="5515"/>
    <cellStyle name="40% - Énfasis5 2 9 2" xfId="8582"/>
    <cellStyle name="40% - Énfasis5 3" xfId="103"/>
    <cellStyle name="40% - Énfasis5 3 2" xfId="160"/>
    <cellStyle name="40% - Énfasis5 3 2 2" xfId="575"/>
    <cellStyle name="40% - Énfasis5 3 2 2 2" xfId="576"/>
    <cellStyle name="40% - Énfasis5 3 2 2 2 2" xfId="5516"/>
    <cellStyle name="40% - Énfasis5 3 2 2 2 2 2" xfId="8583"/>
    <cellStyle name="40% - Énfasis5 3 2 2 2 3" xfId="8584"/>
    <cellStyle name="40% - Énfasis5 3 2 2 3" xfId="5517"/>
    <cellStyle name="40% - Énfasis5 3 2 2 3 2" xfId="5518"/>
    <cellStyle name="40% - Énfasis5 3 2 2 3 2 2" xfId="8585"/>
    <cellStyle name="40% - Énfasis5 3 2 2 3 3" xfId="8586"/>
    <cellStyle name="40% - Énfasis5 3 2 2 4" xfId="5519"/>
    <cellStyle name="40% - Énfasis5 3 2 2 4 2" xfId="5520"/>
    <cellStyle name="40% - Énfasis5 3 2 2 4 2 2" xfId="8587"/>
    <cellStyle name="40% - Énfasis5 3 2 2 4 3" xfId="8588"/>
    <cellStyle name="40% - Énfasis5 3 2 2 5" xfId="5521"/>
    <cellStyle name="40% - Énfasis5 3 2 2 5 2" xfId="8589"/>
    <cellStyle name="40% - Énfasis5 3 2 2 6" xfId="8590"/>
    <cellStyle name="40% - Énfasis5 3 2 2 7" xfId="9763"/>
    <cellStyle name="40% - Énfasis5 3 2 3" xfId="577"/>
    <cellStyle name="40% - Énfasis5 3 2 3 2" xfId="5522"/>
    <cellStyle name="40% - Énfasis5 3 2 3 2 2" xfId="8591"/>
    <cellStyle name="40% - Énfasis5 3 2 3 3" xfId="8592"/>
    <cellStyle name="40% - Énfasis5 3 2 4" xfId="5523"/>
    <cellStyle name="40% - Énfasis5 3 2 4 2" xfId="5524"/>
    <cellStyle name="40% - Énfasis5 3 2 4 2 2" xfId="8593"/>
    <cellStyle name="40% - Énfasis5 3 2 4 3" xfId="8594"/>
    <cellStyle name="40% - Énfasis5 3 2 5" xfId="5525"/>
    <cellStyle name="40% - Énfasis5 3 2 5 2" xfId="5526"/>
    <cellStyle name="40% - Énfasis5 3 2 5 2 2" xfId="8595"/>
    <cellStyle name="40% - Énfasis5 3 2 5 3" xfId="8596"/>
    <cellStyle name="40% - Énfasis5 3 2 6" xfId="5527"/>
    <cellStyle name="40% - Énfasis5 3 2 6 2" xfId="8597"/>
    <cellStyle name="40% - Énfasis5 3 2 7" xfId="8598"/>
    <cellStyle name="40% - Énfasis5 3 2 8" xfId="9764"/>
    <cellStyle name="40% - Énfasis5 3 3" xfId="578"/>
    <cellStyle name="40% - Énfasis5 3 3 2" xfId="579"/>
    <cellStyle name="40% - Énfasis5 3 3 2 2" xfId="5528"/>
    <cellStyle name="40% - Énfasis5 3 3 2 2 2" xfId="8599"/>
    <cellStyle name="40% - Énfasis5 3 3 2 3" xfId="8600"/>
    <cellStyle name="40% - Énfasis5 3 3 3" xfId="5529"/>
    <cellStyle name="40% - Énfasis5 3 3 3 2" xfId="5530"/>
    <cellStyle name="40% - Énfasis5 3 3 3 2 2" xfId="8601"/>
    <cellStyle name="40% - Énfasis5 3 3 3 3" xfId="8602"/>
    <cellStyle name="40% - Énfasis5 3 3 4" xfId="5531"/>
    <cellStyle name="40% - Énfasis5 3 3 4 2" xfId="5532"/>
    <cellStyle name="40% - Énfasis5 3 3 4 2 2" xfId="8603"/>
    <cellStyle name="40% - Énfasis5 3 3 4 3" xfId="8604"/>
    <cellStyle name="40% - Énfasis5 3 3 5" xfId="5533"/>
    <cellStyle name="40% - Énfasis5 3 3 5 2" xfId="8605"/>
    <cellStyle name="40% - Énfasis5 3 3 6" xfId="8606"/>
    <cellStyle name="40% - Énfasis5 3 3 7" xfId="9765"/>
    <cellStyle name="40% - Énfasis5 3 4" xfId="580"/>
    <cellStyle name="40% - Énfasis5 3 4 2" xfId="581"/>
    <cellStyle name="40% - Énfasis5 3 4 2 2" xfId="5534"/>
    <cellStyle name="40% - Énfasis5 3 4 2 2 2" xfId="8607"/>
    <cellStyle name="40% - Énfasis5 3 4 2 3" xfId="8608"/>
    <cellStyle name="40% - Énfasis5 3 4 3" xfId="5535"/>
    <cellStyle name="40% - Énfasis5 3 4 3 2" xfId="8609"/>
    <cellStyle name="40% - Énfasis5 3 4 4" xfId="8610"/>
    <cellStyle name="40% - Énfasis5 3 4 5" xfId="9766"/>
    <cellStyle name="40% - Énfasis5 3 5" xfId="582"/>
    <cellStyle name="40% - Énfasis5 3 6" xfId="5536"/>
    <cellStyle name="40% - Énfasis5 3 6 2" xfId="5537"/>
    <cellStyle name="40% - Énfasis5 3 6 2 2" xfId="8611"/>
    <cellStyle name="40% - Énfasis5 3 6 3" xfId="8612"/>
    <cellStyle name="40% - Énfasis5 3 7" xfId="5538"/>
    <cellStyle name="40% - Énfasis5 3 7 2" xfId="8613"/>
    <cellStyle name="40% - Énfasis5 3 8" xfId="8614"/>
    <cellStyle name="40% - Énfasis5 4" xfId="118"/>
    <cellStyle name="40% - Énfasis5 4 2" xfId="175"/>
    <cellStyle name="40% - Énfasis5 4 2 2" xfId="5539"/>
    <cellStyle name="40% - Énfasis5 4 2 2 2" xfId="5540"/>
    <cellStyle name="40% - Énfasis5 4 2 2 2 2" xfId="5541"/>
    <cellStyle name="40% - Énfasis5 4 2 2 2 2 2" xfId="8615"/>
    <cellStyle name="40% - Énfasis5 4 2 2 2 3" xfId="8616"/>
    <cellStyle name="40% - Énfasis5 4 2 2 3" xfId="5542"/>
    <cellStyle name="40% - Énfasis5 4 2 2 3 2" xfId="5543"/>
    <cellStyle name="40% - Énfasis5 4 2 2 3 2 2" xfId="8617"/>
    <cellStyle name="40% - Énfasis5 4 2 2 3 3" xfId="8618"/>
    <cellStyle name="40% - Énfasis5 4 2 2 4" xfId="5544"/>
    <cellStyle name="40% - Énfasis5 4 2 2 4 2" xfId="5545"/>
    <cellStyle name="40% - Énfasis5 4 2 2 4 2 2" xfId="8619"/>
    <cellStyle name="40% - Énfasis5 4 2 2 4 3" xfId="8620"/>
    <cellStyle name="40% - Énfasis5 4 2 2 5" xfId="5546"/>
    <cellStyle name="40% - Énfasis5 4 2 2 5 2" xfId="8621"/>
    <cellStyle name="40% - Énfasis5 4 2 2 6" xfId="8622"/>
    <cellStyle name="40% - Énfasis5 4 2 2 7" xfId="9767"/>
    <cellStyle name="40% - Énfasis5 4 2 3" xfId="5547"/>
    <cellStyle name="40% - Énfasis5 4 2 3 2" xfId="5548"/>
    <cellStyle name="40% - Énfasis5 4 2 3 2 2" xfId="8623"/>
    <cellStyle name="40% - Énfasis5 4 2 3 3" xfId="8624"/>
    <cellStyle name="40% - Énfasis5 4 2 4" xfId="5549"/>
    <cellStyle name="40% - Énfasis5 4 2 4 2" xfId="5550"/>
    <cellStyle name="40% - Énfasis5 4 2 4 2 2" xfId="8625"/>
    <cellStyle name="40% - Énfasis5 4 2 4 3" xfId="8626"/>
    <cellStyle name="40% - Énfasis5 4 2 5" xfId="5551"/>
    <cellStyle name="40% - Énfasis5 4 2 5 2" xfId="5552"/>
    <cellStyle name="40% - Énfasis5 4 2 5 2 2" xfId="8627"/>
    <cellStyle name="40% - Énfasis5 4 2 5 3" xfId="8628"/>
    <cellStyle name="40% - Énfasis5 4 2 6" xfId="5553"/>
    <cellStyle name="40% - Énfasis5 4 2 6 2" xfId="8629"/>
    <cellStyle name="40% - Énfasis5 4 2 7" xfId="8630"/>
    <cellStyle name="40% - Énfasis5 4 2 8" xfId="9768"/>
    <cellStyle name="40% - Énfasis5 4 3" xfId="5554"/>
    <cellStyle name="40% - Énfasis5 4 3 2" xfId="5555"/>
    <cellStyle name="40% - Énfasis5 4 3 2 2" xfId="5556"/>
    <cellStyle name="40% - Énfasis5 4 3 2 2 2" xfId="8631"/>
    <cellStyle name="40% - Énfasis5 4 3 2 3" xfId="8632"/>
    <cellStyle name="40% - Énfasis5 4 3 3" xfId="5557"/>
    <cellStyle name="40% - Énfasis5 4 3 3 2" xfId="5558"/>
    <cellStyle name="40% - Énfasis5 4 3 3 2 2" xfId="8633"/>
    <cellStyle name="40% - Énfasis5 4 3 3 3" xfId="8634"/>
    <cellStyle name="40% - Énfasis5 4 3 4" xfId="5559"/>
    <cellStyle name="40% - Énfasis5 4 3 4 2" xfId="5560"/>
    <cellStyle name="40% - Énfasis5 4 3 4 2 2" xfId="8635"/>
    <cellStyle name="40% - Énfasis5 4 3 4 3" xfId="8636"/>
    <cellStyle name="40% - Énfasis5 4 3 5" xfId="5561"/>
    <cellStyle name="40% - Énfasis5 4 3 5 2" xfId="8637"/>
    <cellStyle name="40% - Énfasis5 4 3 6" xfId="8638"/>
    <cellStyle name="40% - Énfasis5 4 3 7" xfId="9769"/>
    <cellStyle name="40% - Énfasis5 4 4" xfId="5562"/>
    <cellStyle name="40% - Énfasis5 4 4 2" xfId="5563"/>
    <cellStyle name="40% - Énfasis5 4 4 2 2" xfId="8639"/>
    <cellStyle name="40% - Énfasis5 4 4 3" xfId="8640"/>
    <cellStyle name="40% - Énfasis5 4 5" xfId="5564"/>
    <cellStyle name="40% - Énfasis5 4 5 2" xfId="5565"/>
    <cellStyle name="40% - Énfasis5 4 5 2 2" xfId="8641"/>
    <cellStyle name="40% - Énfasis5 4 5 3" xfId="8642"/>
    <cellStyle name="40% - Énfasis5 4 6" xfId="5566"/>
    <cellStyle name="40% - Énfasis5 4 6 2" xfId="5567"/>
    <cellStyle name="40% - Énfasis5 4 6 2 2" xfId="8643"/>
    <cellStyle name="40% - Énfasis5 4 6 3" xfId="8644"/>
    <cellStyle name="40% - Énfasis5 4 7" xfId="5568"/>
    <cellStyle name="40% - Énfasis5 4 7 2" xfId="8645"/>
    <cellStyle name="40% - Énfasis5 4 8" xfId="8646"/>
    <cellStyle name="40% - Énfasis5 4 9" xfId="9770"/>
    <cellStyle name="40% - Énfasis5 5" xfId="72"/>
    <cellStyle name="40% - Énfasis5 5 2" xfId="5569"/>
    <cellStyle name="40% - Énfasis5 5 2 2" xfId="5570"/>
    <cellStyle name="40% - Énfasis5 5 2 2 2" xfId="5571"/>
    <cellStyle name="40% - Énfasis5 5 2 2 2 2" xfId="8647"/>
    <cellStyle name="40% - Énfasis5 5 2 2 3" xfId="8648"/>
    <cellStyle name="40% - Énfasis5 5 2 3" xfId="5572"/>
    <cellStyle name="40% - Énfasis5 5 2 3 2" xfId="5573"/>
    <cellStyle name="40% - Énfasis5 5 2 3 2 2" xfId="8649"/>
    <cellStyle name="40% - Énfasis5 5 2 3 3" xfId="8650"/>
    <cellStyle name="40% - Énfasis5 5 2 4" xfId="5574"/>
    <cellStyle name="40% - Énfasis5 5 2 4 2" xfId="5575"/>
    <cellStyle name="40% - Énfasis5 5 2 4 2 2" xfId="8651"/>
    <cellStyle name="40% - Énfasis5 5 2 4 3" xfId="8652"/>
    <cellStyle name="40% - Énfasis5 5 2 5" xfId="5576"/>
    <cellStyle name="40% - Énfasis5 5 2 5 2" xfId="8653"/>
    <cellStyle name="40% - Énfasis5 5 2 6" xfId="8654"/>
    <cellStyle name="40% - Énfasis5 5 2 7" xfId="9771"/>
    <cellStyle name="40% - Énfasis5 5 3" xfId="5577"/>
    <cellStyle name="40% - Énfasis5 5 3 2" xfId="5578"/>
    <cellStyle name="40% - Énfasis5 5 3 2 2" xfId="8655"/>
    <cellStyle name="40% - Énfasis5 5 3 3" xfId="8656"/>
    <cellStyle name="40% - Énfasis5 5 4" xfId="5579"/>
    <cellStyle name="40% - Énfasis5 5 4 2" xfId="5580"/>
    <cellStyle name="40% - Énfasis5 5 4 2 2" xfId="8657"/>
    <cellStyle name="40% - Énfasis5 5 4 3" xfId="8658"/>
    <cellStyle name="40% - Énfasis5 5 5" xfId="5581"/>
    <cellStyle name="40% - Énfasis5 5 5 2" xfId="5582"/>
    <cellStyle name="40% - Énfasis5 5 5 2 2" xfId="8659"/>
    <cellStyle name="40% - Énfasis5 5 5 3" xfId="8660"/>
    <cellStyle name="40% - Énfasis5 5 6" xfId="5583"/>
    <cellStyle name="40% - Énfasis5 5 6 2" xfId="8661"/>
    <cellStyle name="40% - Énfasis5 5 7" xfId="8662"/>
    <cellStyle name="40% - Énfasis5 5 8" xfId="9772"/>
    <cellStyle name="40% - Énfasis5 6" xfId="130"/>
    <cellStyle name="40% - Énfasis5 6 2" xfId="5584"/>
    <cellStyle name="40% - Énfasis5 6 2 2" xfId="5585"/>
    <cellStyle name="40% - Énfasis5 6 2 2 2" xfId="5586"/>
    <cellStyle name="40% - Énfasis5 6 2 2 2 2" xfId="8663"/>
    <cellStyle name="40% - Énfasis5 6 2 2 3" xfId="8664"/>
    <cellStyle name="40% - Énfasis5 6 2 3" xfId="5587"/>
    <cellStyle name="40% - Énfasis5 6 2 3 2" xfId="5588"/>
    <cellStyle name="40% - Énfasis5 6 2 3 2 2" xfId="8665"/>
    <cellStyle name="40% - Énfasis5 6 2 3 3" xfId="8666"/>
    <cellStyle name="40% - Énfasis5 6 2 4" xfId="5589"/>
    <cellStyle name="40% - Énfasis5 6 2 4 2" xfId="5590"/>
    <cellStyle name="40% - Énfasis5 6 2 4 2 2" xfId="8667"/>
    <cellStyle name="40% - Énfasis5 6 2 4 3" xfId="8668"/>
    <cellStyle name="40% - Énfasis5 6 2 5" xfId="5591"/>
    <cellStyle name="40% - Énfasis5 6 2 5 2" xfId="8669"/>
    <cellStyle name="40% - Énfasis5 6 2 6" xfId="8670"/>
    <cellStyle name="40% - Énfasis5 6 2 7" xfId="9773"/>
    <cellStyle name="40% - Énfasis5 6 3" xfId="5592"/>
    <cellStyle name="40% - Énfasis5 6 3 2" xfId="5593"/>
    <cellStyle name="40% - Énfasis5 6 3 2 2" xfId="8671"/>
    <cellStyle name="40% - Énfasis5 6 3 3" xfId="8672"/>
    <cellStyle name="40% - Énfasis5 6 4" xfId="5594"/>
    <cellStyle name="40% - Énfasis5 6 4 2" xfId="5595"/>
    <cellStyle name="40% - Énfasis5 6 4 2 2" xfId="8673"/>
    <cellStyle name="40% - Énfasis5 6 4 3" xfId="8674"/>
    <cellStyle name="40% - Énfasis5 6 5" xfId="5596"/>
    <cellStyle name="40% - Énfasis5 6 5 2" xfId="5597"/>
    <cellStyle name="40% - Énfasis5 6 5 2 2" xfId="8675"/>
    <cellStyle name="40% - Énfasis5 6 5 3" xfId="8676"/>
    <cellStyle name="40% - Énfasis5 6 6" xfId="5598"/>
    <cellStyle name="40% - Énfasis5 6 6 2" xfId="8677"/>
    <cellStyle name="40% - Énfasis5 6 7" xfId="8678"/>
    <cellStyle name="40% - Énfasis5 6 8" xfId="9774"/>
    <cellStyle name="40% - Énfasis5 7" xfId="191"/>
    <cellStyle name="40% - Énfasis5 7 2" xfId="5599"/>
    <cellStyle name="40% - Énfasis5 7 2 2" xfId="5600"/>
    <cellStyle name="40% - Énfasis5 7 2 2 2" xfId="5601"/>
    <cellStyle name="40% - Énfasis5 7 2 2 2 2" xfId="8679"/>
    <cellStyle name="40% - Énfasis5 7 2 2 3" xfId="8680"/>
    <cellStyle name="40% - Énfasis5 7 2 3" xfId="5602"/>
    <cellStyle name="40% - Énfasis5 7 2 3 2" xfId="5603"/>
    <cellStyle name="40% - Énfasis5 7 2 3 2 2" xfId="8681"/>
    <cellStyle name="40% - Énfasis5 7 2 3 3" xfId="8682"/>
    <cellStyle name="40% - Énfasis5 7 2 4" xfId="5604"/>
    <cellStyle name="40% - Énfasis5 7 2 4 2" xfId="5605"/>
    <cellStyle name="40% - Énfasis5 7 2 4 2 2" xfId="8683"/>
    <cellStyle name="40% - Énfasis5 7 2 4 3" xfId="8684"/>
    <cellStyle name="40% - Énfasis5 7 2 5" xfId="5606"/>
    <cellStyle name="40% - Énfasis5 7 2 5 2" xfId="8685"/>
    <cellStyle name="40% - Énfasis5 7 2 6" xfId="8686"/>
    <cellStyle name="40% - Énfasis5 7 2 7" xfId="9775"/>
    <cellStyle name="40% - Énfasis5 7 3" xfId="5607"/>
    <cellStyle name="40% - Énfasis5 7 3 2" xfId="5608"/>
    <cellStyle name="40% - Énfasis5 7 3 2 2" xfId="8687"/>
    <cellStyle name="40% - Énfasis5 7 3 3" xfId="8688"/>
    <cellStyle name="40% - Énfasis5 7 4" xfId="5609"/>
    <cellStyle name="40% - Énfasis5 7 4 2" xfId="5610"/>
    <cellStyle name="40% - Énfasis5 7 4 2 2" xfId="8689"/>
    <cellStyle name="40% - Énfasis5 7 4 3" xfId="8690"/>
    <cellStyle name="40% - Énfasis5 7 5" xfId="5611"/>
    <cellStyle name="40% - Énfasis5 7 5 2" xfId="5612"/>
    <cellStyle name="40% - Énfasis5 7 5 2 2" xfId="8691"/>
    <cellStyle name="40% - Énfasis5 7 5 3" xfId="8692"/>
    <cellStyle name="40% - Énfasis5 7 6" xfId="5613"/>
    <cellStyle name="40% - Énfasis5 7 6 2" xfId="8693"/>
    <cellStyle name="40% - Énfasis5 7 7" xfId="8694"/>
    <cellStyle name="40% - Énfasis5 7 8" xfId="9776"/>
    <cellStyle name="40% - Énfasis5 8" xfId="222"/>
    <cellStyle name="40% - Énfasis5 8 2" xfId="5614"/>
    <cellStyle name="40% - Énfasis5 9" xfId="281"/>
    <cellStyle name="40% - Énfasis5 9 2" xfId="5615"/>
    <cellStyle name="40% - Énfasis5 9 2 2" xfId="5616"/>
    <cellStyle name="40% - Énfasis5 9 2 2 2" xfId="5617"/>
    <cellStyle name="40% - Énfasis5 9 2 2 2 2" xfId="8695"/>
    <cellStyle name="40% - Énfasis5 9 2 2 3" xfId="8696"/>
    <cellStyle name="40% - Énfasis5 9 2 3" xfId="5618"/>
    <cellStyle name="40% - Énfasis5 9 2 3 2" xfId="5619"/>
    <cellStyle name="40% - Énfasis5 9 2 3 2 2" xfId="8697"/>
    <cellStyle name="40% - Énfasis5 9 2 3 3" xfId="8698"/>
    <cellStyle name="40% - Énfasis5 9 2 4" xfId="5620"/>
    <cellStyle name="40% - Énfasis5 9 2 4 2" xfId="5621"/>
    <cellStyle name="40% - Énfasis5 9 2 4 2 2" xfId="8699"/>
    <cellStyle name="40% - Énfasis5 9 2 4 3" xfId="8700"/>
    <cellStyle name="40% - Énfasis5 9 2 5" xfId="5622"/>
    <cellStyle name="40% - Énfasis5 9 2 5 2" xfId="8701"/>
    <cellStyle name="40% - Énfasis5 9 2 6" xfId="8702"/>
    <cellStyle name="40% - Énfasis5 9 2 7" xfId="9777"/>
    <cellStyle name="40% - Énfasis5 9 3" xfId="5623"/>
    <cellStyle name="40% - Énfasis5 9 3 2" xfId="5624"/>
    <cellStyle name="40% - Énfasis5 9 3 2 2" xfId="8703"/>
    <cellStyle name="40% - Énfasis5 9 3 3" xfId="8704"/>
    <cellStyle name="40% - Énfasis5 9 4" xfId="5625"/>
    <cellStyle name="40% - Énfasis5 9 4 2" xfId="5626"/>
    <cellStyle name="40% - Énfasis5 9 4 2 2" xfId="8705"/>
    <cellStyle name="40% - Énfasis5 9 4 3" xfId="8706"/>
    <cellStyle name="40% - Énfasis5 9 5" xfId="5627"/>
    <cellStyle name="40% - Énfasis5 9 5 2" xfId="5628"/>
    <cellStyle name="40% - Énfasis5 9 5 2 2" xfId="8707"/>
    <cellStyle name="40% - Énfasis5 9 5 3" xfId="8708"/>
    <cellStyle name="40% - Énfasis5 9 6" xfId="5629"/>
    <cellStyle name="40% - Énfasis5 9 6 2" xfId="8709"/>
    <cellStyle name="40% - Énfasis5 9 7" xfId="8710"/>
    <cellStyle name="40% - Énfasis5 9 8" xfId="9778"/>
    <cellStyle name="40% - Énfasis6" xfId="43" builtinId="51" customBuiltin="1"/>
    <cellStyle name="40% - Énfasis6 10" xfId="5630"/>
    <cellStyle name="40% - Énfasis6 10 2" xfId="5631"/>
    <cellStyle name="40% - Énfasis6 10 2 2" xfId="5632"/>
    <cellStyle name="40% - Énfasis6 10 2 2 2" xfId="8711"/>
    <cellStyle name="40% - Énfasis6 10 2 3" xfId="8712"/>
    <cellStyle name="40% - Énfasis6 10 3" xfId="5633"/>
    <cellStyle name="40% - Énfasis6 10 3 2" xfId="5634"/>
    <cellStyle name="40% - Énfasis6 10 3 2 2" xfId="8713"/>
    <cellStyle name="40% - Énfasis6 10 3 3" xfId="8714"/>
    <cellStyle name="40% - Énfasis6 10 4" xfId="5635"/>
    <cellStyle name="40% - Énfasis6 10 4 2" xfId="5636"/>
    <cellStyle name="40% - Énfasis6 10 4 2 2" xfId="8715"/>
    <cellStyle name="40% - Énfasis6 10 4 3" xfId="8716"/>
    <cellStyle name="40% - Énfasis6 10 5" xfId="5637"/>
    <cellStyle name="40% - Énfasis6 10 5 2" xfId="8717"/>
    <cellStyle name="40% - Énfasis6 10 6" xfId="8718"/>
    <cellStyle name="40% - Énfasis6 10 7" xfId="9779"/>
    <cellStyle name="40% - Énfasis6 11" xfId="5638"/>
    <cellStyle name="40% - Énfasis6 11 2" xfId="5639"/>
    <cellStyle name="40% - Énfasis6 11 2 2" xfId="5640"/>
    <cellStyle name="40% - Énfasis6 11 2 2 2" xfId="8719"/>
    <cellStyle name="40% - Énfasis6 11 2 3" xfId="8720"/>
    <cellStyle name="40% - Énfasis6 11 3" xfId="5641"/>
    <cellStyle name="40% - Énfasis6 11 3 2" xfId="8721"/>
    <cellStyle name="40% - Énfasis6 11 4" xfId="8722"/>
    <cellStyle name="40% - Énfasis6 11 5" xfId="9780"/>
    <cellStyle name="40% - Énfasis6 12" xfId="5642"/>
    <cellStyle name="40% - Énfasis6 12 2" xfId="5643"/>
    <cellStyle name="40% - Énfasis6 12 2 2" xfId="8723"/>
    <cellStyle name="40% - Énfasis6 12 3" xfId="8724"/>
    <cellStyle name="40% - Énfasis6 13" xfId="5644"/>
    <cellStyle name="40% - Énfasis6 13 2" xfId="5645"/>
    <cellStyle name="40% - Énfasis6 13 2 2" xfId="8725"/>
    <cellStyle name="40% - Énfasis6 13 3" xfId="8726"/>
    <cellStyle name="40% - Énfasis6 14" xfId="5646"/>
    <cellStyle name="40% - Énfasis6 14 2" xfId="5647"/>
    <cellStyle name="40% - Énfasis6 14 2 2" xfId="8727"/>
    <cellStyle name="40% - Énfasis6 14 3" xfId="8728"/>
    <cellStyle name="40% - Énfasis6 15" xfId="5648"/>
    <cellStyle name="40% - Énfasis6 15 2" xfId="8729"/>
    <cellStyle name="40% - Énfasis6 16" xfId="8730"/>
    <cellStyle name="40% - Énfasis6 17" xfId="9781"/>
    <cellStyle name="40% - Énfasis6 18" xfId="9910"/>
    <cellStyle name="40% - Énfasis6 2" xfId="61"/>
    <cellStyle name="40% - Énfasis6 2 10" xfId="8731"/>
    <cellStyle name="40% - Énfasis6 2 2" xfId="91"/>
    <cellStyle name="40% - Énfasis6 2 2 2" xfId="583"/>
    <cellStyle name="40% - Énfasis6 2 2 2 2" xfId="584"/>
    <cellStyle name="40% - Énfasis6 2 2 2 2 2" xfId="585"/>
    <cellStyle name="40% - Énfasis6 2 2 2 2 2 2" xfId="8732"/>
    <cellStyle name="40% - Énfasis6 2 2 2 2 3" xfId="8733"/>
    <cellStyle name="40% - Énfasis6 2 2 2 3" xfId="586"/>
    <cellStyle name="40% - Énfasis6 2 2 2 3 2" xfId="5649"/>
    <cellStyle name="40% - Énfasis6 2 2 2 3 2 2" xfId="8734"/>
    <cellStyle name="40% - Énfasis6 2 2 2 3 3" xfId="8735"/>
    <cellStyle name="40% - Énfasis6 2 2 2 4" xfId="5650"/>
    <cellStyle name="40% - Énfasis6 2 2 2 4 2" xfId="5651"/>
    <cellStyle name="40% - Énfasis6 2 2 2 4 2 2" xfId="8736"/>
    <cellStyle name="40% - Énfasis6 2 2 2 4 3" xfId="8737"/>
    <cellStyle name="40% - Énfasis6 2 2 2 5" xfId="5652"/>
    <cellStyle name="40% - Énfasis6 2 2 2 5 2" xfId="8738"/>
    <cellStyle name="40% - Énfasis6 2 2 2 6" xfId="8739"/>
    <cellStyle name="40% - Énfasis6 2 2 2 7" xfId="9782"/>
    <cellStyle name="40% - Énfasis6 2 2 3" xfId="587"/>
    <cellStyle name="40% - Énfasis6 2 2 3 2" xfId="588"/>
    <cellStyle name="40% - Énfasis6 2 2 3 2 2" xfId="5653"/>
    <cellStyle name="40% - Énfasis6 2 2 3 2 2 2" xfId="8740"/>
    <cellStyle name="40% - Énfasis6 2 2 3 2 3" xfId="8741"/>
    <cellStyle name="40% - Énfasis6 2 2 3 3" xfId="5654"/>
    <cellStyle name="40% - Énfasis6 2 2 3 3 2" xfId="8742"/>
    <cellStyle name="40% - Énfasis6 2 2 3 4" xfId="8743"/>
    <cellStyle name="40% - Énfasis6 2 2 3 5" xfId="9783"/>
    <cellStyle name="40% - Énfasis6 2 2 4" xfId="589"/>
    <cellStyle name="40% - Énfasis6 2 2 4 2" xfId="590"/>
    <cellStyle name="40% - Énfasis6 2 2 5" xfId="591"/>
    <cellStyle name="40% - Énfasis6 2 2 5 2" xfId="5655"/>
    <cellStyle name="40% - Énfasis6 2 2 5 2 2" xfId="8744"/>
    <cellStyle name="40% - Énfasis6 2 2 5 3" xfId="8745"/>
    <cellStyle name="40% - Énfasis6 2 2 6" xfId="5656"/>
    <cellStyle name="40% - Énfasis6 2 2 6 2" xfId="8746"/>
    <cellStyle name="40% - Énfasis6 2 2 7" xfId="8747"/>
    <cellStyle name="40% - Énfasis6 2 3" xfId="148"/>
    <cellStyle name="40% - Énfasis6 2 3 2" xfId="592"/>
    <cellStyle name="40% - Énfasis6 2 3 2 2" xfId="593"/>
    <cellStyle name="40% - Énfasis6 2 3 2 2 2" xfId="5657"/>
    <cellStyle name="40% - Énfasis6 2 3 2 2 2 2" xfId="8748"/>
    <cellStyle name="40% - Énfasis6 2 3 2 2 3" xfId="8749"/>
    <cellStyle name="40% - Énfasis6 2 3 2 3" xfId="5658"/>
    <cellStyle name="40% - Énfasis6 2 3 2 3 2" xfId="5659"/>
    <cellStyle name="40% - Énfasis6 2 3 2 3 2 2" xfId="8750"/>
    <cellStyle name="40% - Énfasis6 2 3 2 3 3" xfId="8751"/>
    <cellStyle name="40% - Énfasis6 2 3 2 4" xfId="5660"/>
    <cellStyle name="40% - Énfasis6 2 3 2 4 2" xfId="5661"/>
    <cellStyle name="40% - Énfasis6 2 3 2 4 2 2" xfId="8752"/>
    <cellStyle name="40% - Énfasis6 2 3 2 4 3" xfId="8753"/>
    <cellStyle name="40% - Énfasis6 2 3 2 5" xfId="5662"/>
    <cellStyle name="40% - Énfasis6 2 3 2 5 2" xfId="8754"/>
    <cellStyle name="40% - Énfasis6 2 3 2 6" xfId="8755"/>
    <cellStyle name="40% - Énfasis6 2 3 2 7" xfId="9784"/>
    <cellStyle name="40% - Énfasis6 2 3 3" xfId="594"/>
    <cellStyle name="40% - Énfasis6 2 3 3 2" xfId="5663"/>
    <cellStyle name="40% - Énfasis6 2 3 3 2 2" xfId="8756"/>
    <cellStyle name="40% - Énfasis6 2 3 3 3" xfId="8757"/>
    <cellStyle name="40% - Énfasis6 2 3 4" xfId="5664"/>
    <cellStyle name="40% - Énfasis6 2 3 4 2" xfId="5665"/>
    <cellStyle name="40% - Énfasis6 2 3 4 2 2" xfId="8758"/>
    <cellStyle name="40% - Énfasis6 2 3 4 3" xfId="8759"/>
    <cellStyle name="40% - Énfasis6 2 3 5" xfId="5666"/>
    <cellStyle name="40% - Énfasis6 2 3 5 2" xfId="5667"/>
    <cellStyle name="40% - Énfasis6 2 3 5 2 2" xfId="8760"/>
    <cellStyle name="40% - Énfasis6 2 3 5 3" xfId="8761"/>
    <cellStyle name="40% - Énfasis6 2 3 6" xfId="5668"/>
    <cellStyle name="40% - Énfasis6 2 3 6 2" xfId="8762"/>
    <cellStyle name="40% - Énfasis6 2 3 7" xfId="8763"/>
    <cellStyle name="40% - Énfasis6 2 3 8" xfId="9785"/>
    <cellStyle name="40% - Énfasis6 2 4" xfId="210"/>
    <cellStyle name="40% - Énfasis6 2 4 2" xfId="595"/>
    <cellStyle name="40% - Énfasis6 2 4 2 2" xfId="5669"/>
    <cellStyle name="40% - Énfasis6 2 4 2 2 2" xfId="5670"/>
    <cellStyle name="40% - Énfasis6 2 4 2 2 2 2" xfId="8764"/>
    <cellStyle name="40% - Énfasis6 2 4 2 2 3" xfId="8765"/>
    <cellStyle name="40% - Énfasis6 2 4 2 3" xfId="5671"/>
    <cellStyle name="40% - Énfasis6 2 4 2 3 2" xfId="5672"/>
    <cellStyle name="40% - Énfasis6 2 4 2 3 2 2" xfId="8766"/>
    <cellStyle name="40% - Énfasis6 2 4 2 3 3" xfId="8767"/>
    <cellStyle name="40% - Énfasis6 2 4 2 4" xfId="5673"/>
    <cellStyle name="40% - Énfasis6 2 4 2 4 2" xfId="5674"/>
    <cellStyle name="40% - Énfasis6 2 4 2 4 2 2" xfId="8768"/>
    <cellStyle name="40% - Énfasis6 2 4 2 4 3" xfId="8769"/>
    <cellStyle name="40% - Énfasis6 2 4 2 5" xfId="5675"/>
    <cellStyle name="40% - Énfasis6 2 4 2 5 2" xfId="8770"/>
    <cellStyle name="40% - Énfasis6 2 4 2 6" xfId="8771"/>
    <cellStyle name="40% - Énfasis6 2 4 2 7" xfId="9786"/>
    <cellStyle name="40% - Énfasis6 2 4 3" xfId="5676"/>
    <cellStyle name="40% - Énfasis6 2 4 3 2" xfId="5677"/>
    <cellStyle name="40% - Énfasis6 2 4 3 2 2" xfId="8772"/>
    <cellStyle name="40% - Énfasis6 2 4 3 3" xfId="8773"/>
    <cellStyle name="40% - Énfasis6 2 4 4" xfId="5678"/>
    <cellStyle name="40% - Énfasis6 2 4 4 2" xfId="5679"/>
    <cellStyle name="40% - Énfasis6 2 4 4 2 2" xfId="8774"/>
    <cellStyle name="40% - Énfasis6 2 4 4 3" xfId="8775"/>
    <cellStyle name="40% - Énfasis6 2 4 5" xfId="5680"/>
    <cellStyle name="40% - Énfasis6 2 4 5 2" xfId="5681"/>
    <cellStyle name="40% - Énfasis6 2 4 5 2 2" xfId="8776"/>
    <cellStyle name="40% - Énfasis6 2 4 5 3" xfId="8777"/>
    <cellStyle name="40% - Énfasis6 2 4 6" xfId="5682"/>
    <cellStyle name="40% - Énfasis6 2 4 6 2" xfId="8778"/>
    <cellStyle name="40% - Énfasis6 2 4 7" xfId="8779"/>
    <cellStyle name="40% - Énfasis6 2 4 8" xfId="9787"/>
    <cellStyle name="40% - Énfasis6 2 5" xfId="596"/>
    <cellStyle name="40% - Énfasis6 2 5 2" xfId="597"/>
    <cellStyle name="40% - Énfasis6 2 5 2 2" xfId="5683"/>
    <cellStyle name="40% - Énfasis6 2 5 2 2 2" xfId="8780"/>
    <cellStyle name="40% - Énfasis6 2 5 2 3" xfId="8781"/>
    <cellStyle name="40% - Énfasis6 2 5 3" xfId="5684"/>
    <cellStyle name="40% - Énfasis6 2 5 3 2" xfId="5685"/>
    <cellStyle name="40% - Énfasis6 2 5 3 2 2" xfId="8782"/>
    <cellStyle name="40% - Énfasis6 2 5 3 3" xfId="8783"/>
    <cellStyle name="40% - Énfasis6 2 5 4" xfId="5686"/>
    <cellStyle name="40% - Énfasis6 2 5 4 2" xfId="5687"/>
    <cellStyle name="40% - Énfasis6 2 5 4 2 2" xfId="8784"/>
    <cellStyle name="40% - Énfasis6 2 5 4 3" xfId="8785"/>
    <cellStyle name="40% - Énfasis6 2 5 5" xfId="5688"/>
    <cellStyle name="40% - Énfasis6 2 5 5 2" xfId="8786"/>
    <cellStyle name="40% - Énfasis6 2 5 6" xfId="8787"/>
    <cellStyle name="40% - Énfasis6 2 5 7" xfId="9788"/>
    <cellStyle name="40% - Énfasis6 2 6" xfId="598"/>
    <cellStyle name="40% - Énfasis6 2 6 2" xfId="5689"/>
    <cellStyle name="40% - Énfasis6 2 6 2 2" xfId="5690"/>
    <cellStyle name="40% - Énfasis6 2 6 2 2 2" xfId="8788"/>
    <cellStyle name="40% - Énfasis6 2 6 2 3" xfId="8789"/>
    <cellStyle name="40% - Énfasis6 2 6 3" xfId="5691"/>
    <cellStyle name="40% - Énfasis6 2 6 3 2" xfId="8790"/>
    <cellStyle name="40% - Énfasis6 2 6 4" xfId="8791"/>
    <cellStyle name="40% - Énfasis6 2 6 5" xfId="9789"/>
    <cellStyle name="40% - Énfasis6 2 7" xfId="5692"/>
    <cellStyle name="40% - Énfasis6 2 8" xfId="5693"/>
    <cellStyle name="40% - Énfasis6 2 8 2" xfId="5694"/>
    <cellStyle name="40% - Énfasis6 2 8 2 2" xfId="8792"/>
    <cellStyle name="40% - Énfasis6 2 8 3" xfId="8793"/>
    <cellStyle name="40% - Énfasis6 2 9" xfId="5695"/>
    <cellStyle name="40% - Énfasis6 2 9 2" xfId="8794"/>
    <cellStyle name="40% - Énfasis6 3" xfId="105"/>
    <cellStyle name="40% - Énfasis6 3 2" xfId="162"/>
    <cellStyle name="40% - Énfasis6 3 2 2" xfId="599"/>
    <cellStyle name="40% - Énfasis6 3 2 2 2" xfId="600"/>
    <cellStyle name="40% - Énfasis6 3 2 2 2 2" xfId="5696"/>
    <cellStyle name="40% - Énfasis6 3 2 2 2 2 2" xfId="8795"/>
    <cellStyle name="40% - Énfasis6 3 2 2 2 3" xfId="8796"/>
    <cellStyle name="40% - Énfasis6 3 2 2 3" xfId="5697"/>
    <cellStyle name="40% - Énfasis6 3 2 2 3 2" xfId="5698"/>
    <cellStyle name="40% - Énfasis6 3 2 2 3 2 2" xfId="8797"/>
    <cellStyle name="40% - Énfasis6 3 2 2 3 3" xfId="8798"/>
    <cellStyle name="40% - Énfasis6 3 2 2 4" xfId="5699"/>
    <cellStyle name="40% - Énfasis6 3 2 2 4 2" xfId="5700"/>
    <cellStyle name="40% - Énfasis6 3 2 2 4 2 2" xfId="8799"/>
    <cellStyle name="40% - Énfasis6 3 2 2 4 3" xfId="8800"/>
    <cellStyle name="40% - Énfasis6 3 2 2 5" xfId="5701"/>
    <cellStyle name="40% - Énfasis6 3 2 2 5 2" xfId="8801"/>
    <cellStyle name="40% - Énfasis6 3 2 2 6" xfId="8802"/>
    <cellStyle name="40% - Énfasis6 3 2 2 7" xfId="9790"/>
    <cellStyle name="40% - Énfasis6 3 2 3" xfId="601"/>
    <cellStyle name="40% - Énfasis6 3 2 3 2" xfId="5702"/>
    <cellStyle name="40% - Énfasis6 3 2 3 2 2" xfId="8803"/>
    <cellStyle name="40% - Énfasis6 3 2 3 3" xfId="8804"/>
    <cellStyle name="40% - Énfasis6 3 2 4" xfId="5703"/>
    <cellStyle name="40% - Énfasis6 3 2 4 2" xfId="5704"/>
    <cellStyle name="40% - Énfasis6 3 2 4 2 2" xfId="8805"/>
    <cellStyle name="40% - Énfasis6 3 2 4 3" xfId="8806"/>
    <cellStyle name="40% - Énfasis6 3 2 5" xfId="5705"/>
    <cellStyle name="40% - Énfasis6 3 2 5 2" xfId="5706"/>
    <cellStyle name="40% - Énfasis6 3 2 5 2 2" xfId="8807"/>
    <cellStyle name="40% - Énfasis6 3 2 5 3" xfId="8808"/>
    <cellStyle name="40% - Énfasis6 3 2 6" xfId="5707"/>
    <cellStyle name="40% - Énfasis6 3 2 6 2" xfId="8809"/>
    <cellStyle name="40% - Énfasis6 3 2 7" xfId="8810"/>
    <cellStyle name="40% - Énfasis6 3 2 8" xfId="9791"/>
    <cellStyle name="40% - Énfasis6 3 3" xfId="602"/>
    <cellStyle name="40% - Énfasis6 3 3 2" xfId="603"/>
    <cellStyle name="40% - Énfasis6 3 3 2 2" xfId="5708"/>
    <cellStyle name="40% - Énfasis6 3 3 2 2 2" xfId="8811"/>
    <cellStyle name="40% - Énfasis6 3 3 2 3" xfId="8812"/>
    <cellStyle name="40% - Énfasis6 3 3 3" xfId="5709"/>
    <cellStyle name="40% - Énfasis6 3 3 3 2" xfId="5710"/>
    <cellStyle name="40% - Énfasis6 3 3 3 2 2" xfId="8813"/>
    <cellStyle name="40% - Énfasis6 3 3 3 3" xfId="8814"/>
    <cellStyle name="40% - Énfasis6 3 3 4" xfId="5711"/>
    <cellStyle name="40% - Énfasis6 3 3 4 2" xfId="5712"/>
    <cellStyle name="40% - Énfasis6 3 3 4 2 2" xfId="8815"/>
    <cellStyle name="40% - Énfasis6 3 3 4 3" xfId="8816"/>
    <cellStyle name="40% - Énfasis6 3 3 5" xfId="5713"/>
    <cellStyle name="40% - Énfasis6 3 3 5 2" xfId="8817"/>
    <cellStyle name="40% - Énfasis6 3 3 6" xfId="8818"/>
    <cellStyle name="40% - Énfasis6 3 3 7" xfId="9792"/>
    <cellStyle name="40% - Énfasis6 3 4" xfId="604"/>
    <cellStyle name="40% - Énfasis6 3 4 2" xfId="605"/>
    <cellStyle name="40% - Énfasis6 3 4 2 2" xfId="5714"/>
    <cellStyle name="40% - Énfasis6 3 4 2 2 2" xfId="8819"/>
    <cellStyle name="40% - Énfasis6 3 4 2 3" xfId="8820"/>
    <cellStyle name="40% - Énfasis6 3 4 3" xfId="5715"/>
    <cellStyle name="40% - Énfasis6 3 4 3 2" xfId="8821"/>
    <cellStyle name="40% - Énfasis6 3 4 4" xfId="8822"/>
    <cellStyle name="40% - Énfasis6 3 4 5" xfId="9793"/>
    <cellStyle name="40% - Énfasis6 3 5" xfId="606"/>
    <cellStyle name="40% - Énfasis6 3 6" xfId="5716"/>
    <cellStyle name="40% - Énfasis6 3 6 2" xfId="5717"/>
    <cellStyle name="40% - Énfasis6 3 6 2 2" xfId="8823"/>
    <cellStyle name="40% - Énfasis6 3 6 3" xfId="8824"/>
    <cellStyle name="40% - Énfasis6 3 7" xfId="5718"/>
    <cellStyle name="40% - Énfasis6 3 7 2" xfId="8825"/>
    <cellStyle name="40% - Énfasis6 3 8" xfId="8826"/>
    <cellStyle name="40% - Énfasis6 4" xfId="120"/>
    <cellStyle name="40% - Énfasis6 4 2" xfId="177"/>
    <cellStyle name="40% - Énfasis6 4 2 2" xfId="5719"/>
    <cellStyle name="40% - Énfasis6 4 2 2 2" xfId="5720"/>
    <cellStyle name="40% - Énfasis6 4 2 2 2 2" xfId="5721"/>
    <cellStyle name="40% - Énfasis6 4 2 2 2 2 2" xfId="8827"/>
    <cellStyle name="40% - Énfasis6 4 2 2 2 3" xfId="8828"/>
    <cellStyle name="40% - Énfasis6 4 2 2 3" xfId="5722"/>
    <cellStyle name="40% - Énfasis6 4 2 2 3 2" xfId="5723"/>
    <cellStyle name="40% - Énfasis6 4 2 2 3 2 2" xfId="8829"/>
    <cellStyle name="40% - Énfasis6 4 2 2 3 3" xfId="8830"/>
    <cellStyle name="40% - Énfasis6 4 2 2 4" xfId="5724"/>
    <cellStyle name="40% - Énfasis6 4 2 2 4 2" xfId="5725"/>
    <cellStyle name="40% - Énfasis6 4 2 2 4 2 2" xfId="8831"/>
    <cellStyle name="40% - Énfasis6 4 2 2 4 3" xfId="8832"/>
    <cellStyle name="40% - Énfasis6 4 2 2 5" xfId="5726"/>
    <cellStyle name="40% - Énfasis6 4 2 2 5 2" xfId="8833"/>
    <cellStyle name="40% - Énfasis6 4 2 2 6" xfId="8834"/>
    <cellStyle name="40% - Énfasis6 4 2 2 7" xfId="9794"/>
    <cellStyle name="40% - Énfasis6 4 2 3" xfId="5727"/>
    <cellStyle name="40% - Énfasis6 4 2 3 2" xfId="5728"/>
    <cellStyle name="40% - Énfasis6 4 2 3 2 2" xfId="8835"/>
    <cellStyle name="40% - Énfasis6 4 2 3 3" xfId="8836"/>
    <cellStyle name="40% - Énfasis6 4 2 4" xfId="5729"/>
    <cellStyle name="40% - Énfasis6 4 2 4 2" xfId="5730"/>
    <cellStyle name="40% - Énfasis6 4 2 4 2 2" xfId="8837"/>
    <cellStyle name="40% - Énfasis6 4 2 4 3" xfId="8838"/>
    <cellStyle name="40% - Énfasis6 4 2 5" xfId="5731"/>
    <cellStyle name="40% - Énfasis6 4 2 5 2" xfId="5732"/>
    <cellStyle name="40% - Énfasis6 4 2 5 2 2" xfId="8839"/>
    <cellStyle name="40% - Énfasis6 4 2 5 3" xfId="8840"/>
    <cellStyle name="40% - Énfasis6 4 2 6" xfId="5733"/>
    <cellStyle name="40% - Énfasis6 4 2 6 2" xfId="8841"/>
    <cellStyle name="40% - Énfasis6 4 2 7" xfId="8842"/>
    <cellStyle name="40% - Énfasis6 4 2 8" xfId="9795"/>
    <cellStyle name="40% - Énfasis6 4 3" xfId="5734"/>
    <cellStyle name="40% - Énfasis6 4 3 2" xfId="5735"/>
    <cellStyle name="40% - Énfasis6 4 3 2 2" xfId="5736"/>
    <cellStyle name="40% - Énfasis6 4 3 2 2 2" xfId="8843"/>
    <cellStyle name="40% - Énfasis6 4 3 2 3" xfId="8844"/>
    <cellStyle name="40% - Énfasis6 4 3 3" xfId="5737"/>
    <cellStyle name="40% - Énfasis6 4 3 3 2" xfId="5738"/>
    <cellStyle name="40% - Énfasis6 4 3 3 2 2" xfId="8845"/>
    <cellStyle name="40% - Énfasis6 4 3 3 3" xfId="8846"/>
    <cellStyle name="40% - Énfasis6 4 3 4" xfId="5739"/>
    <cellStyle name="40% - Énfasis6 4 3 4 2" xfId="5740"/>
    <cellStyle name="40% - Énfasis6 4 3 4 2 2" xfId="8847"/>
    <cellStyle name="40% - Énfasis6 4 3 4 3" xfId="8848"/>
    <cellStyle name="40% - Énfasis6 4 3 5" xfId="5741"/>
    <cellStyle name="40% - Énfasis6 4 3 5 2" xfId="8849"/>
    <cellStyle name="40% - Énfasis6 4 3 6" xfId="8850"/>
    <cellStyle name="40% - Énfasis6 4 3 7" xfId="9796"/>
    <cellStyle name="40% - Énfasis6 4 4" xfId="5742"/>
    <cellStyle name="40% - Énfasis6 4 4 2" xfId="5743"/>
    <cellStyle name="40% - Énfasis6 4 4 2 2" xfId="8851"/>
    <cellStyle name="40% - Énfasis6 4 4 3" xfId="8852"/>
    <cellStyle name="40% - Énfasis6 4 5" xfId="5744"/>
    <cellStyle name="40% - Énfasis6 4 5 2" xfId="5745"/>
    <cellStyle name="40% - Énfasis6 4 5 2 2" xfId="8853"/>
    <cellStyle name="40% - Énfasis6 4 5 3" xfId="8854"/>
    <cellStyle name="40% - Énfasis6 4 6" xfId="5746"/>
    <cellStyle name="40% - Énfasis6 4 6 2" xfId="5747"/>
    <cellStyle name="40% - Énfasis6 4 6 2 2" xfId="8855"/>
    <cellStyle name="40% - Énfasis6 4 6 3" xfId="8856"/>
    <cellStyle name="40% - Énfasis6 4 7" xfId="5748"/>
    <cellStyle name="40% - Énfasis6 4 7 2" xfId="8857"/>
    <cellStyle name="40% - Énfasis6 4 8" xfId="8858"/>
    <cellStyle name="40% - Énfasis6 4 9" xfId="9797"/>
    <cellStyle name="40% - Énfasis6 5" xfId="74"/>
    <cellStyle name="40% - Énfasis6 5 2" xfId="5749"/>
    <cellStyle name="40% - Énfasis6 5 2 2" xfId="5750"/>
    <cellStyle name="40% - Énfasis6 5 2 2 2" xfId="5751"/>
    <cellStyle name="40% - Énfasis6 5 2 2 2 2" xfId="8859"/>
    <cellStyle name="40% - Énfasis6 5 2 2 3" xfId="8860"/>
    <cellStyle name="40% - Énfasis6 5 2 3" xfId="5752"/>
    <cellStyle name="40% - Énfasis6 5 2 3 2" xfId="5753"/>
    <cellStyle name="40% - Énfasis6 5 2 3 2 2" xfId="8861"/>
    <cellStyle name="40% - Énfasis6 5 2 3 3" xfId="8862"/>
    <cellStyle name="40% - Énfasis6 5 2 4" xfId="5754"/>
    <cellStyle name="40% - Énfasis6 5 2 4 2" xfId="5755"/>
    <cellStyle name="40% - Énfasis6 5 2 4 2 2" xfId="8863"/>
    <cellStyle name="40% - Énfasis6 5 2 4 3" xfId="8864"/>
    <cellStyle name="40% - Énfasis6 5 2 5" xfId="5756"/>
    <cellStyle name="40% - Énfasis6 5 2 5 2" xfId="8865"/>
    <cellStyle name="40% - Énfasis6 5 2 6" xfId="8866"/>
    <cellStyle name="40% - Énfasis6 5 2 7" xfId="9798"/>
    <cellStyle name="40% - Énfasis6 5 3" xfId="5757"/>
    <cellStyle name="40% - Énfasis6 5 3 2" xfId="5758"/>
    <cellStyle name="40% - Énfasis6 5 3 2 2" xfId="8867"/>
    <cellStyle name="40% - Énfasis6 5 3 3" xfId="8868"/>
    <cellStyle name="40% - Énfasis6 5 4" xfId="5759"/>
    <cellStyle name="40% - Énfasis6 5 4 2" xfId="5760"/>
    <cellStyle name="40% - Énfasis6 5 4 2 2" xfId="8869"/>
    <cellStyle name="40% - Énfasis6 5 4 3" xfId="8870"/>
    <cellStyle name="40% - Énfasis6 5 5" xfId="5761"/>
    <cellStyle name="40% - Énfasis6 5 5 2" xfId="5762"/>
    <cellStyle name="40% - Énfasis6 5 5 2 2" xfId="8871"/>
    <cellStyle name="40% - Énfasis6 5 5 3" xfId="8872"/>
    <cellStyle name="40% - Énfasis6 5 6" xfId="5763"/>
    <cellStyle name="40% - Énfasis6 5 6 2" xfId="8873"/>
    <cellStyle name="40% - Énfasis6 5 7" xfId="8874"/>
    <cellStyle name="40% - Énfasis6 5 8" xfId="9799"/>
    <cellStyle name="40% - Énfasis6 6" xfId="132"/>
    <cellStyle name="40% - Énfasis6 6 2" xfId="5764"/>
    <cellStyle name="40% - Énfasis6 6 2 2" xfId="5765"/>
    <cellStyle name="40% - Énfasis6 6 2 2 2" xfId="5766"/>
    <cellStyle name="40% - Énfasis6 6 2 2 2 2" xfId="8875"/>
    <cellStyle name="40% - Énfasis6 6 2 2 3" xfId="8876"/>
    <cellStyle name="40% - Énfasis6 6 2 3" xfId="5767"/>
    <cellStyle name="40% - Énfasis6 6 2 3 2" xfId="5768"/>
    <cellStyle name="40% - Énfasis6 6 2 3 2 2" xfId="8877"/>
    <cellStyle name="40% - Énfasis6 6 2 3 3" xfId="8878"/>
    <cellStyle name="40% - Énfasis6 6 2 4" xfId="5769"/>
    <cellStyle name="40% - Énfasis6 6 2 4 2" xfId="5770"/>
    <cellStyle name="40% - Énfasis6 6 2 4 2 2" xfId="8879"/>
    <cellStyle name="40% - Énfasis6 6 2 4 3" xfId="8880"/>
    <cellStyle name="40% - Énfasis6 6 2 5" xfId="5771"/>
    <cellStyle name="40% - Énfasis6 6 2 5 2" xfId="8881"/>
    <cellStyle name="40% - Énfasis6 6 2 6" xfId="8882"/>
    <cellStyle name="40% - Énfasis6 6 2 7" xfId="9800"/>
    <cellStyle name="40% - Énfasis6 6 3" xfId="5772"/>
    <cellStyle name="40% - Énfasis6 6 3 2" xfId="5773"/>
    <cellStyle name="40% - Énfasis6 6 3 2 2" xfId="8883"/>
    <cellStyle name="40% - Énfasis6 6 3 3" xfId="8884"/>
    <cellStyle name="40% - Énfasis6 6 4" xfId="5774"/>
    <cellStyle name="40% - Énfasis6 6 4 2" xfId="5775"/>
    <cellStyle name="40% - Énfasis6 6 4 2 2" xfId="8885"/>
    <cellStyle name="40% - Énfasis6 6 4 3" xfId="8886"/>
    <cellStyle name="40% - Énfasis6 6 5" xfId="5776"/>
    <cellStyle name="40% - Énfasis6 6 5 2" xfId="5777"/>
    <cellStyle name="40% - Énfasis6 6 5 2 2" xfId="8887"/>
    <cellStyle name="40% - Énfasis6 6 5 3" xfId="8888"/>
    <cellStyle name="40% - Énfasis6 6 6" xfId="5778"/>
    <cellStyle name="40% - Énfasis6 6 6 2" xfId="8889"/>
    <cellStyle name="40% - Énfasis6 6 7" xfId="8890"/>
    <cellStyle name="40% - Énfasis6 6 8" xfId="9801"/>
    <cellStyle name="40% - Énfasis6 7" xfId="193"/>
    <cellStyle name="40% - Énfasis6 7 2" xfId="5779"/>
    <cellStyle name="40% - Énfasis6 7 2 2" xfId="5780"/>
    <cellStyle name="40% - Énfasis6 7 2 2 2" xfId="5781"/>
    <cellStyle name="40% - Énfasis6 7 2 2 2 2" xfId="8891"/>
    <cellStyle name="40% - Énfasis6 7 2 2 3" xfId="8892"/>
    <cellStyle name="40% - Énfasis6 7 2 3" xfId="5782"/>
    <cellStyle name="40% - Énfasis6 7 2 3 2" xfId="5783"/>
    <cellStyle name="40% - Énfasis6 7 2 3 2 2" xfId="8893"/>
    <cellStyle name="40% - Énfasis6 7 2 3 3" xfId="8894"/>
    <cellStyle name="40% - Énfasis6 7 2 4" xfId="5784"/>
    <cellStyle name="40% - Énfasis6 7 2 4 2" xfId="5785"/>
    <cellStyle name="40% - Énfasis6 7 2 4 2 2" xfId="8895"/>
    <cellStyle name="40% - Énfasis6 7 2 4 3" xfId="8896"/>
    <cellStyle name="40% - Énfasis6 7 2 5" xfId="5786"/>
    <cellStyle name="40% - Énfasis6 7 2 5 2" xfId="8897"/>
    <cellStyle name="40% - Énfasis6 7 2 6" xfId="8898"/>
    <cellStyle name="40% - Énfasis6 7 2 7" xfId="9802"/>
    <cellStyle name="40% - Énfasis6 7 3" xfId="5787"/>
    <cellStyle name="40% - Énfasis6 7 3 2" xfId="5788"/>
    <cellStyle name="40% - Énfasis6 7 3 2 2" xfId="8899"/>
    <cellStyle name="40% - Énfasis6 7 3 3" xfId="8900"/>
    <cellStyle name="40% - Énfasis6 7 4" xfId="5789"/>
    <cellStyle name="40% - Énfasis6 7 4 2" xfId="5790"/>
    <cellStyle name="40% - Énfasis6 7 4 2 2" xfId="8901"/>
    <cellStyle name="40% - Énfasis6 7 4 3" xfId="8902"/>
    <cellStyle name="40% - Énfasis6 7 5" xfId="5791"/>
    <cellStyle name="40% - Énfasis6 7 5 2" xfId="5792"/>
    <cellStyle name="40% - Énfasis6 7 5 2 2" xfId="8903"/>
    <cellStyle name="40% - Énfasis6 7 5 3" xfId="8904"/>
    <cellStyle name="40% - Énfasis6 7 6" xfId="5793"/>
    <cellStyle name="40% - Énfasis6 7 6 2" xfId="8905"/>
    <cellStyle name="40% - Énfasis6 7 7" xfId="8906"/>
    <cellStyle name="40% - Énfasis6 7 8" xfId="9803"/>
    <cellStyle name="40% - Énfasis6 8" xfId="223"/>
    <cellStyle name="40% - Énfasis6 8 2" xfId="5794"/>
    <cellStyle name="40% - Énfasis6 9" xfId="283"/>
    <cellStyle name="40% - Énfasis6 9 2" xfId="5795"/>
    <cellStyle name="40% - Énfasis6 9 2 2" xfId="5796"/>
    <cellStyle name="40% - Énfasis6 9 2 2 2" xfId="5797"/>
    <cellStyle name="40% - Énfasis6 9 2 2 2 2" xfId="8907"/>
    <cellStyle name="40% - Énfasis6 9 2 2 3" xfId="8908"/>
    <cellStyle name="40% - Énfasis6 9 2 3" xfId="5798"/>
    <cellStyle name="40% - Énfasis6 9 2 3 2" xfId="5799"/>
    <cellStyle name="40% - Énfasis6 9 2 3 2 2" xfId="8909"/>
    <cellStyle name="40% - Énfasis6 9 2 3 3" xfId="8910"/>
    <cellStyle name="40% - Énfasis6 9 2 4" xfId="5800"/>
    <cellStyle name="40% - Énfasis6 9 2 4 2" xfId="5801"/>
    <cellStyle name="40% - Énfasis6 9 2 4 2 2" xfId="8911"/>
    <cellStyle name="40% - Énfasis6 9 2 4 3" xfId="8912"/>
    <cellStyle name="40% - Énfasis6 9 2 5" xfId="5802"/>
    <cellStyle name="40% - Énfasis6 9 2 5 2" xfId="8913"/>
    <cellStyle name="40% - Énfasis6 9 2 6" xfId="8914"/>
    <cellStyle name="40% - Énfasis6 9 2 7" xfId="9804"/>
    <cellStyle name="40% - Énfasis6 9 3" xfId="5803"/>
    <cellStyle name="40% - Énfasis6 9 3 2" xfId="5804"/>
    <cellStyle name="40% - Énfasis6 9 3 2 2" xfId="8915"/>
    <cellStyle name="40% - Énfasis6 9 3 3" xfId="8916"/>
    <cellStyle name="40% - Énfasis6 9 4" xfId="5805"/>
    <cellStyle name="40% - Énfasis6 9 4 2" xfId="5806"/>
    <cellStyle name="40% - Énfasis6 9 4 2 2" xfId="8917"/>
    <cellStyle name="40% - Énfasis6 9 4 3" xfId="8918"/>
    <cellStyle name="40% - Énfasis6 9 5" xfId="5807"/>
    <cellStyle name="40% - Énfasis6 9 5 2" xfId="5808"/>
    <cellStyle name="40% - Énfasis6 9 5 2 2" xfId="8919"/>
    <cellStyle name="40% - Énfasis6 9 5 3" xfId="8920"/>
    <cellStyle name="40% - Énfasis6 9 6" xfId="5809"/>
    <cellStyle name="40% - Énfasis6 9 6 2" xfId="8921"/>
    <cellStyle name="40% - Énfasis6 9 7" xfId="8922"/>
    <cellStyle name="40% - Énfasis6 9 8" xfId="9805"/>
    <cellStyle name="60% - Énfasis1" xfId="24" builtinId="32" customBuiltin="1"/>
    <cellStyle name="60% - Énfasis1 2" xfId="224"/>
    <cellStyle name="60% - Énfasis1 2 2" xfId="607"/>
    <cellStyle name="60% - Énfasis1 2 2 2" xfId="608"/>
    <cellStyle name="60% - Énfasis1 2 3" xfId="609"/>
    <cellStyle name="60% - Énfasis1 2 3 2" xfId="610"/>
    <cellStyle name="60% - Énfasis1 2 4" xfId="611"/>
    <cellStyle name="60% - Énfasis1 3" xfId="612"/>
    <cellStyle name="60% - Énfasis1 3 2" xfId="613"/>
    <cellStyle name="60% - Énfasis1 3 2 2" xfId="614"/>
    <cellStyle name="60% - Énfasis1 3 3" xfId="615"/>
    <cellStyle name="60% - Énfasis1 3 3 2" xfId="616"/>
    <cellStyle name="60% - Énfasis1 3 4" xfId="617"/>
    <cellStyle name="60% - Énfasis1 4" xfId="5810"/>
    <cellStyle name="60% - Énfasis1 5" xfId="9891"/>
    <cellStyle name="60% - Énfasis2" xfId="28" builtinId="36" customBuiltin="1"/>
    <cellStyle name="60% - Énfasis2 2" xfId="225"/>
    <cellStyle name="60% - Énfasis2 2 2" xfId="618"/>
    <cellStyle name="60% - Énfasis2 2 2 2" xfId="619"/>
    <cellStyle name="60% - Énfasis2 2 3" xfId="620"/>
    <cellStyle name="60% - Énfasis2 2 3 2" xfId="621"/>
    <cellStyle name="60% - Énfasis2 2 4" xfId="622"/>
    <cellStyle name="60% - Énfasis2 3" xfId="623"/>
    <cellStyle name="60% - Énfasis2 3 2" xfId="624"/>
    <cellStyle name="60% - Énfasis2 3 2 2" xfId="625"/>
    <cellStyle name="60% - Énfasis2 3 3" xfId="626"/>
    <cellStyle name="60% - Énfasis2 3 3 2" xfId="627"/>
    <cellStyle name="60% - Énfasis2 3 4" xfId="628"/>
    <cellStyle name="60% - Énfasis2 4" xfId="5811"/>
    <cellStyle name="60% - Énfasis2 5" xfId="9895"/>
    <cellStyle name="60% - Énfasis3" xfId="32" builtinId="40" customBuiltin="1"/>
    <cellStyle name="60% - Énfasis3 2" xfId="226"/>
    <cellStyle name="60% - Énfasis3 2 2" xfId="629"/>
    <cellStyle name="60% - Énfasis3 2 2 2" xfId="630"/>
    <cellStyle name="60% - Énfasis3 2 3" xfId="631"/>
    <cellStyle name="60% - Énfasis3 2 3 2" xfId="632"/>
    <cellStyle name="60% - Énfasis3 2 4" xfId="633"/>
    <cellStyle name="60% - Énfasis3 3" xfId="634"/>
    <cellStyle name="60% - Énfasis3 3 2" xfId="635"/>
    <cellStyle name="60% - Énfasis3 3 2 2" xfId="636"/>
    <cellStyle name="60% - Énfasis3 3 3" xfId="637"/>
    <cellStyle name="60% - Énfasis3 3 3 2" xfId="638"/>
    <cellStyle name="60% - Énfasis3 3 4" xfId="639"/>
    <cellStyle name="60% - Énfasis3 4" xfId="5812"/>
    <cellStyle name="60% - Énfasis3 5" xfId="9899"/>
    <cellStyle name="60% - Énfasis4" xfId="36" builtinId="44" customBuiltin="1"/>
    <cellStyle name="60% - Énfasis4 2" xfId="227"/>
    <cellStyle name="60% - Énfasis4 2 2" xfId="640"/>
    <cellStyle name="60% - Énfasis4 2 2 2" xfId="641"/>
    <cellStyle name="60% - Énfasis4 2 3" xfId="642"/>
    <cellStyle name="60% - Énfasis4 2 3 2" xfId="643"/>
    <cellStyle name="60% - Énfasis4 2 4" xfId="644"/>
    <cellStyle name="60% - Énfasis4 3" xfId="645"/>
    <cellStyle name="60% - Énfasis4 3 2" xfId="646"/>
    <cellStyle name="60% - Énfasis4 3 2 2" xfId="647"/>
    <cellStyle name="60% - Énfasis4 3 3" xfId="648"/>
    <cellStyle name="60% - Énfasis4 3 3 2" xfId="649"/>
    <cellStyle name="60% - Énfasis4 3 4" xfId="650"/>
    <cellStyle name="60% - Énfasis4 4" xfId="5813"/>
    <cellStyle name="60% - Énfasis4 5" xfId="9903"/>
    <cellStyle name="60% - Énfasis5" xfId="40" builtinId="48" customBuiltin="1"/>
    <cellStyle name="60% - Énfasis5 2" xfId="228"/>
    <cellStyle name="60% - Énfasis5 2 2" xfId="651"/>
    <cellStyle name="60% - Énfasis5 2 2 2" xfId="652"/>
    <cellStyle name="60% - Énfasis5 2 3" xfId="653"/>
    <cellStyle name="60% - Énfasis5 2 3 2" xfId="654"/>
    <cellStyle name="60% - Énfasis5 2 4" xfId="655"/>
    <cellStyle name="60% - Énfasis5 3" xfId="656"/>
    <cellStyle name="60% - Énfasis5 3 2" xfId="657"/>
    <cellStyle name="60% - Énfasis5 3 2 2" xfId="658"/>
    <cellStyle name="60% - Énfasis5 3 3" xfId="659"/>
    <cellStyle name="60% - Énfasis5 3 3 2" xfId="660"/>
    <cellStyle name="60% - Énfasis5 3 4" xfId="661"/>
    <cellStyle name="60% - Énfasis5 4" xfId="5814"/>
    <cellStyle name="60% - Énfasis5 5" xfId="9907"/>
    <cellStyle name="60% - Énfasis6" xfId="44" builtinId="52" customBuiltin="1"/>
    <cellStyle name="60% - Énfasis6 2" xfId="229"/>
    <cellStyle name="60% - Énfasis6 2 2" xfId="662"/>
    <cellStyle name="60% - Énfasis6 2 2 2" xfId="663"/>
    <cellStyle name="60% - Énfasis6 2 3" xfId="664"/>
    <cellStyle name="60% - Énfasis6 2 3 2" xfId="665"/>
    <cellStyle name="60% - Énfasis6 2 4" xfId="666"/>
    <cellStyle name="60% - Énfasis6 3" xfId="667"/>
    <cellStyle name="60% - Énfasis6 3 2" xfId="668"/>
    <cellStyle name="60% - Énfasis6 3 2 2" xfId="669"/>
    <cellStyle name="60% - Énfasis6 3 3" xfId="670"/>
    <cellStyle name="60% - Énfasis6 3 3 2" xfId="671"/>
    <cellStyle name="60% - Énfasis6 3 4" xfId="672"/>
    <cellStyle name="60% - Énfasis6 4" xfId="5815"/>
    <cellStyle name="60% - Énfasis6 5" xfId="9911"/>
    <cellStyle name="Buena 2" xfId="230"/>
    <cellStyle name="Buena 2 2" xfId="673"/>
    <cellStyle name="Buena 2 2 2" xfId="674"/>
    <cellStyle name="Buena 2 3" xfId="675"/>
    <cellStyle name="Buena 2 3 2" xfId="676"/>
    <cellStyle name="Buena 2 4" xfId="677"/>
    <cellStyle name="Buena 3" xfId="678"/>
    <cellStyle name="Buena 3 2" xfId="679"/>
    <cellStyle name="Buena 3 2 2" xfId="680"/>
    <cellStyle name="Buena 3 3" xfId="681"/>
    <cellStyle name="Buena 3 3 2" xfId="682"/>
    <cellStyle name="Buena 3 4" xfId="683"/>
    <cellStyle name="Buena 4" xfId="5816"/>
    <cellStyle name="Buena 5" xfId="9878"/>
    <cellStyle name="Bueno" xfId="10" builtinId="26" customBuiltin="1"/>
    <cellStyle name="Cálculo" xfId="15" builtinId="22" customBuiltin="1"/>
    <cellStyle name="Cálculo 2" xfId="231"/>
    <cellStyle name="Cálculo 2 2" xfId="684"/>
    <cellStyle name="Cálculo 2 2 2" xfId="685"/>
    <cellStyle name="Cálculo 2 3" xfId="686"/>
    <cellStyle name="Cálculo 2 3 2" xfId="687"/>
    <cellStyle name="Cálculo 2 4" xfId="688"/>
    <cellStyle name="Cálculo 3" xfId="689"/>
    <cellStyle name="Cálculo 3 2" xfId="690"/>
    <cellStyle name="Cálculo 3 2 2" xfId="691"/>
    <cellStyle name="Cálculo 3 3" xfId="692"/>
    <cellStyle name="Cálculo 3 3 2" xfId="693"/>
    <cellStyle name="Cálculo 3 4" xfId="694"/>
    <cellStyle name="Cálculo 4" xfId="5817"/>
    <cellStyle name="Cálculo 5" xfId="9883"/>
    <cellStyle name="Celda de comprobación" xfId="17" builtinId="23" customBuiltin="1"/>
    <cellStyle name="Celda de comprobación 2" xfId="232"/>
    <cellStyle name="Celda de comprobación 2 2" xfId="695"/>
    <cellStyle name="Celda de comprobación 2 2 2" xfId="696"/>
    <cellStyle name="Celda de comprobación 2 3" xfId="697"/>
    <cellStyle name="Celda de comprobación 2 3 2" xfId="698"/>
    <cellStyle name="Celda de comprobación 2 4" xfId="699"/>
    <cellStyle name="Celda de comprobación 3" xfId="700"/>
    <cellStyle name="Celda de comprobación 3 2" xfId="701"/>
    <cellStyle name="Celda de comprobación 3 2 2" xfId="702"/>
    <cellStyle name="Celda de comprobación 3 3" xfId="703"/>
    <cellStyle name="Celda de comprobación 3 3 2" xfId="704"/>
    <cellStyle name="Celda de comprobación 3 4" xfId="705"/>
    <cellStyle name="Celda de comprobación 4" xfId="5818"/>
    <cellStyle name="Celda de comprobación 5" xfId="9885"/>
    <cellStyle name="Celda vinculada" xfId="16" builtinId="24" customBuiltin="1"/>
    <cellStyle name="Celda vinculada 2" xfId="233"/>
    <cellStyle name="Celda vinculada 2 2" xfId="706"/>
    <cellStyle name="Celda vinculada 2 2 2" xfId="707"/>
    <cellStyle name="Celda vinculada 2 3" xfId="708"/>
    <cellStyle name="Celda vinculada 2 3 2" xfId="709"/>
    <cellStyle name="Celda vinculada 2 4" xfId="710"/>
    <cellStyle name="Celda vinculada 3" xfId="711"/>
    <cellStyle name="Celda vinculada 3 2" xfId="712"/>
    <cellStyle name="Celda vinculada 3 2 2" xfId="713"/>
    <cellStyle name="Celda vinculada 3 3" xfId="714"/>
    <cellStyle name="Celda vinculada 3 3 2" xfId="715"/>
    <cellStyle name="Celda vinculada 3 4" xfId="716"/>
    <cellStyle name="Celda vinculada 4" xfId="5819"/>
    <cellStyle name="Celda vinculada 5" xfId="9884"/>
    <cellStyle name="Encabezado 1" xfId="6" builtinId="16" customBuiltin="1"/>
    <cellStyle name="Encabezado 4" xfId="9" builtinId="19" customBuiltin="1"/>
    <cellStyle name="Encabezado 4 2" xfId="235"/>
    <cellStyle name="Encabezado 4 2 2" xfId="717"/>
    <cellStyle name="Encabezado 4 2 2 2" xfId="718"/>
    <cellStyle name="Encabezado 4 2 3" xfId="719"/>
    <cellStyle name="Encabezado 4 2 3 2" xfId="720"/>
    <cellStyle name="Encabezado 4 2 4" xfId="721"/>
    <cellStyle name="Encabezado 4 3" xfId="234"/>
    <cellStyle name="Encabezado 4 3 2" xfId="722"/>
    <cellStyle name="Encabezado 4 3 2 2" xfId="723"/>
    <cellStyle name="Encabezado 4 3 3" xfId="724"/>
    <cellStyle name="Encabezado 4 3 3 2" xfId="725"/>
    <cellStyle name="Encabezado 4 3 4" xfId="726"/>
    <cellStyle name="Encabezado 4 4" xfId="5820"/>
    <cellStyle name="Encabezado 4 5" xfId="5821"/>
    <cellStyle name="Énfasis1" xfId="21" builtinId="29" customBuiltin="1"/>
    <cellStyle name="Énfasis1 2" xfId="236"/>
    <cellStyle name="Énfasis1 2 2" xfId="727"/>
    <cellStyle name="Énfasis1 2 2 2" xfId="728"/>
    <cellStyle name="Énfasis1 2 3" xfId="729"/>
    <cellStyle name="Énfasis1 2 3 2" xfId="730"/>
    <cellStyle name="Énfasis1 2 4" xfId="731"/>
    <cellStyle name="Énfasis1 3" xfId="732"/>
    <cellStyle name="Énfasis1 3 2" xfId="733"/>
    <cellStyle name="Énfasis1 3 2 2" xfId="734"/>
    <cellStyle name="Énfasis1 3 3" xfId="735"/>
    <cellStyle name="Énfasis1 3 3 2" xfId="736"/>
    <cellStyle name="Énfasis1 3 4" xfId="737"/>
    <cellStyle name="Énfasis1 4" xfId="5822"/>
    <cellStyle name="Énfasis1 5" xfId="9888"/>
    <cellStyle name="Énfasis2" xfId="25" builtinId="33" customBuiltin="1"/>
    <cellStyle name="Énfasis2 2" xfId="237"/>
    <cellStyle name="Énfasis2 2 2" xfId="738"/>
    <cellStyle name="Énfasis2 2 2 2" xfId="739"/>
    <cellStyle name="Énfasis2 2 3" xfId="740"/>
    <cellStyle name="Énfasis2 2 3 2" xfId="741"/>
    <cellStyle name="Énfasis2 2 4" xfId="742"/>
    <cellStyle name="Énfasis2 3" xfId="743"/>
    <cellStyle name="Énfasis2 3 2" xfId="744"/>
    <cellStyle name="Énfasis2 3 2 2" xfId="745"/>
    <cellStyle name="Énfasis2 3 3" xfId="746"/>
    <cellStyle name="Énfasis2 3 3 2" xfId="747"/>
    <cellStyle name="Énfasis2 3 4" xfId="748"/>
    <cellStyle name="Énfasis2 4" xfId="5823"/>
    <cellStyle name="Énfasis2 5" xfId="9892"/>
    <cellStyle name="Énfasis3" xfId="29" builtinId="37" customBuiltin="1"/>
    <cellStyle name="Énfasis3 2" xfId="238"/>
    <cellStyle name="Énfasis3 2 2" xfId="749"/>
    <cellStyle name="Énfasis3 2 2 2" xfId="750"/>
    <cellStyle name="Énfasis3 2 3" xfId="751"/>
    <cellStyle name="Énfasis3 2 3 2" xfId="752"/>
    <cellStyle name="Énfasis3 2 4" xfId="753"/>
    <cellStyle name="Énfasis3 3" xfId="754"/>
    <cellStyle name="Énfasis3 3 2" xfId="755"/>
    <cellStyle name="Énfasis3 3 2 2" xfId="756"/>
    <cellStyle name="Énfasis3 3 3" xfId="757"/>
    <cellStyle name="Énfasis3 3 3 2" xfId="758"/>
    <cellStyle name="Énfasis3 3 4" xfId="759"/>
    <cellStyle name="Énfasis3 4" xfId="5824"/>
    <cellStyle name="Énfasis3 5" xfId="9896"/>
    <cellStyle name="Énfasis4" xfId="33" builtinId="41" customBuiltin="1"/>
    <cellStyle name="Énfasis4 2" xfId="239"/>
    <cellStyle name="Énfasis4 2 2" xfId="760"/>
    <cellStyle name="Énfasis4 2 2 2" xfId="761"/>
    <cellStyle name="Énfasis4 2 3" xfId="762"/>
    <cellStyle name="Énfasis4 2 3 2" xfId="763"/>
    <cellStyle name="Énfasis4 2 4" xfId="764"/>
    <cellStyle name="Énfasis4 3" xfId="765"/>
    <cellStyle name="Énfasis4 3 2" xfId="766"/>
    <cellStyle name="Énfasis4 3 2 2" xfId="767"/>
    <cellStyle name="Énfasis4 3 3" xfId="768"/>
    <cellStyle name="Énfasis4 3 3 2" xfId="769"/>
    <cellStyle name="Énfasis4 3 4" xfId="770"/>
    <cellStyle name="Énfasis4 4" xfId="5825"/>
    <cellStyle name="Énfasis4 5" xfId="9900"/>
    <cellStyle name="Énfasis5" xfId="37" builtinId="45" customBuiltin="1"/>
    <cellStyle name="Énfasis5 2" xfId="240"/>
    <cellStyle name="Énfasis5 2 2" xfId="771"/>
    <cellStyle name="Énfasis5 2 2 2" xfId="772"/>
    <cellStyle name="Énfasis5 2 3" xfId="773"/>
    <cellStyle name="Énfasis5 2 3 2" xfId="774"/>
    <cellStyle name="Énfasis5 2 4" xfId="775"/>
    <cellStyle name="Énfasis5 3" xfId="776"/>
    <cellStyle name="Énfasis5 3 2" xfId="777"/>
    <cellStyle name="Énfasis5 3 2 2" xfId="778"/>
    <cellStyle name="Énfasis5 3 3" xfId="779"/>
    <cellStyle name="Énfasis5 3 3 2" xfId="780"/>
    <cellStyle name="Énfasis5 3 4" xfId="781"/>
    <cellStyle name="Énfasis5 4" xfId="5826"/>
    <cellStyle name="Énfasis5 5" xfId="9904"/>
    <cellStyle name="Énfasis6" xfId="41" builtinId="49" customBuiltin="1"/>
    <cellStyle name="Énfasis6 2" xfId="241"/>
    <cellStyle name="Énfasis6 2 2" xfId="782"/>
    <cellStyle name="Énfasis6 2 2 2" xfId="783"/>
    <cellStyle name="Énfasis6 2 3" xfId="784"/>
    <cellStyle name="Énfasis6 2 3 2" xfId="785"/>
    <cellStyle name="Énfasis6 2 4" xfId="786"/>
    <cellStyle name="Énfasis6 3" xfId="787"/>
    <cellStyle name="Énfasis6 3 2" xfId="788"/>
    <cellStyle name="Énfasis6 3 2 2" xfId="789"/>
    <cellStyle name="Énfasis6 3 3" xfId="790"/>
    <cellStyle name="Énfasis6 3 3 2" xfId="791"/>
    <cellStyle name="Énfasis6 3 4" xfId="792"/>
    <cellStyle name="Énfasis6 4" xfId="5827"/>
    <cellStyle name="Énfasis6 5" xfId="9908"/>
    <cellStyle name="Entrada" xfId="13" builtinId="20" customBuiltin="1"/>
    <cellStyle name="Entrada 2" xfId="242"/>
    <cellStyle name="Entrada 2 2" xfId="793"/>
    <cellStyle name="Entrada 2 2 2" xfId="794"/>
    <cellStyle name="Entrada 2 3" xfId="795"/>
    <cellStyle name="Entrada 2 3 2" xfId="796"/>
    <cellStyle name="Entrada 2 4" xfId="797"/>
    <cellStyle name="Entrada 3" xfId="798"/>
    <cellStyle name="Entrada 3 2" xfId="799"/>
    <cellStyle name="Entrada 3 2 2" xfId="800"/>
    <cellStyle name="Entrada 3 3" xfId="801"/>
    <cellStyle name="Entrada 3 3 2" xfId="802"/>
    <cellStyle name="Entrada 3 4" xfId="803"/>
    <cellStyle name="Entrada 4" xfId="5828"/>
    <cellStyle name="Entrada 5" xfId="9881"/>
    <cellStyle name="Euro" xfId="3"/>
    <cellStyle name="Euro 10" xfId="804"/>
    <cellStyle name="Euro 10 2" xfId="805"/>
    <cellStyle name="Euro 10 2 2" xfId="806"/>
    <cellStyle name="Euro 10 2 3" xfId="807"/>
    <cellStyle name="Euro 10 3" xfId="808"/>
    <cellStyle name="Euro 10 4" xfId="809"/>
    <cellStyle name="Euro 11" xfId="810"/>
    <cellStyle name="Euro 11 2" xfId="811"/>
    <cellStyle name="Euro 11 2 2" xfId="812"/>
    <cellStyle name="Euro 11 2 3" xfId="813"/>
    <cellStyle name="Euro 11 3" xfId="814"/>
    <cellStyle name="Euro 11 4" xfId="815"/>
    <cellStyle name="Euro 12" xfId="816"/>
    <cellStyle name="Euro 12 2" xfId="817"/>
    <cellStyle name="Euro 12 3" xfId="818"/>
    <cellStyle name="Euro 13" xfId="819"/>
    <cellStyle name="Euro 14" xfId="820"/>
    <cellStyle name="Euro 14 2" xfId="821"/>
    <cellStyle name="Euro 14 3" xfId="822"/>
    <cellStyle name="Euro 15" xfId="823"/>
    <cellStyle name="Euro 16" xfId="824"/>
    <cellStyle name="Euro 2" xfId="179"/>
    <cellStyle name="Euro 2 2" xfId="265"/>
    <cellStyle name="Euro 2 2 2" xfId="825"/>
    <cellStyle name="Euro 2 2 2 2" xfId="826"/>
    <cellStyle name="Euro 2 2 2 3" xfId="827"/>
    <cellStyle name="Euro 2 2 3" xfId="828"/>
    <cellStyle name="Euro 2 2 4" xfId="829"/>
    <cellStyle name="Euro 2 3" xfId="830"/>
    <cellStyle name="Euro 2 3 2" xfId="831"/>
    <cellStyle name="Euro 2 3 3" xfId="832"/>
    <cellStyle name="Euro 2 4" xfId="833"/>
    <cellStyle name="Euro 2 5" xfId="834"/>
    <cellStyle name="Euro 3" xfId="835"/>
    <cellStyle name="Euro 3 2" xfId="836"/>
    <cellStyle name="Euro 3 2 2" xfId="837"/>
    <cellStyle name="Euro 3 2 3" xfId="838"/>
    <cellStyle name="Euro 3 3" xfId="839"/>
    <cellStyle name="Euro 3 4" xfId="840"/>
    <cellStyle name="Euro 4" xfId="841"/>
    <cellStyle name="Euro 4 2" xfId="842"/>
    <cellStyle name="Euro 4 2 2" xfId="843"/>
    <cellStyle name="Euro 4 2 3" xfId="844"/>
    <cellStyle name="Euro 4 3" xfId="845"/>
    <cellStyle name="Euro 4 4" xfId="846"/>
    <cellStyle name="Euro 5" xfId="847"/>
    <cellStyle name="Euro 5 2" xfId="848"/>
    <cellStyle name="Euro 5 2 2" xfId="849"/>
    <cellStyle name="Euro 5 2 3" xfId="850"/>
    <cellStyle name="Euro 5 3" xfId="851"/>
    <cellStyle name="Euro 5 4" xfId="852"/>
    <cellStyle name="Euro 6" xfId="853"/>
    <cellStyle name="Euro 6 2" xfId="854"/>
    <cellStyle name="Euro 6 2 2" xfId="855"/>
    <cellStyle name="Euro 6 2 3" xfId="856"/>
    <cellStyle name="Euro 6 3" xfId="857"/>
    <cellStyle name="Euro 6 4" xfId="858"/>
    <cellStyle name="Euro 7" xfId="859"/>
    <cellStyle name="Euro 7 2" xfId="860"/>
    <cellStyle name="Euro 7 2 2" xfId="861"/>
    <cellStyle name="Euro 7 2 3" xfId="862"/>
    <cellStyle name="Euro 7 3" xfId="863"/>
    <cellStyle name="Euro 7 4" xfId="864"/>
    <cellStyle name="Euro 8" xfId="865"/>
    <cellStyle name="Euro 8 2" xfId="866"/>
    <cellStyle name="Euro 8 2 2" xfId="867"/>
    <cellStyle name="Euro 8 2 3" xfId="868"/>
    <cellStyle name="Euro 8 3" xfId="869"/>
    <cellStyle name="Euro 8 4" xfId="870"/>
    <cellStyle name="Euro 9" xfId="871"/>
    <cellStyle name="Euro 9 2" xfId="872"/>
    <cellStyle name="Euro 9 2 2" xfId="873"/>
    <cellStyle name="Euro 9 2 3" xfId="874"/>
    <cellStyle name="Euro 9 3" xfId="875"/>
    <cellStyle name="Euro 9 4" xfId="876"/>
    <cellStyle name="Euro_BITACORA" xfId="877"/>
    <cellStyle name="Hipervínculo 2" xfId="878"/>
    <cellStyle name="Hipervínculo 2 2" xfId="5829"/>
    <cellStyle name="Incorrecto" xfId="11" builtinId="27" customBuiltin="1"/>
    <cellStyle name="Incorrecto 2" xfId="243"/>
    <cellStyle name="Incorrecto 2 2" xfId="879"/>
    <cellStyle name="Incorrecto 2 2 2" xfId="880"/>
    <cellStyle name="Incorrecto 2 3" xfId="881"/>
    <cellStyle name="Incorrecto 2 3 2" xfId="882"/>
    <cellStyle name="Incorrecto 2 4" xfId="883"/>
    <cellStyle name="Incorrecto 3" xfId="884"/>
    <cellStyle name="Incorrecto 3 2" xfId="885"/>
    <cellStyle name="Incorrecto 3 2 2" xfId="886"/>
    <cellStyle name="Incorrecto 3 3" xfId="887"/>
    <cellStyle name="Incorrecto 3 3 2" xfId="888"/>
    <cellStyle name="Incorrecto 3 4" xfId="889"/>
    <cellStyle name="Incorrecto 4" xfId="5830"/>
    <cellStyle name="Incorrecto 5" xfId="9879"/>
    <cellStyle name="Millares" xfId="9915" builtinId="3"/>
    <cellStyle name="Millares 10" xfId="890"/>
    <cellStyle name="Millares 10 2" xfId="891"/>
    <cellStyle name="Millares 11" xfId="892"/>
    <cellStyle name="Millares 11 2" xfId="893"/>
    <cellStyle name="Millares 12" xfId="894"/>
    <cellStyle name="Millares 12 2" xfId="895"/>
    <cellStyle name="Millares 13" xfId="896"/>
    <cellStyle name="Millares 13 2" xfId="897"/>
    <cellStyle name="Millares 14" xfId="898"/>
    <cellStyle name="Millares 14 2" xfId="899"/>
    <cellStyle name="Millares 15" xfId="900"/>
    <cellStyle name="Millares 15 2" xfId="901"/>
    <cellStyle name="Millares 16" xfId="902"/>
    <cellStyle name="Millares 16 2" xfId="903"/>
    <cellStyle name="Millares 17" xfId="904"/>
    <cellStyle name="Millares 17 2" xfId="905"/>
    <cellStyle name="Millares 18" xfId="906"/>
    <cellStyle name="Millares 18 2" xfId="907"/>
    <cellStyle name="Millares 19" xfId="908"/>
    <cellStyle name="Millares 19 2" xfId="909"/>
    <cellStyle name="Millares 19 2 2" xfId="910"/>
    <cellStyle name="Millares 19 3" xfId="911"/>
    <cellStyle name="Millares 2" xfId="180"/>
    <cellStyle name="Millares 2 2" xfId="244"/>
    <cellStyle name="Millares 2 2 2" xfId="912"/>
    <cellStyle name="Millares 2 2 3" xfId="5831"/>
    <cellStyle name="Millares 2 2 4" xfId="5832"/>
    <cellStyle name="Millares 2 3" xfId="5833"/>
    <cellStyle name="Millares 2 4" xfId="5834"/>
    <cellStyle name="Millares 20" xfId="913"/>
    <cellStyle name="Millares 20 2" xfId="914"/>
    <cellStyle name="Millares 20 2 2" xfId="915"/>
    <cellStyle name="Millares 20 3" xfId="916"/>
    <cellStyle name="Millares 21" xfId="917"/>
    <cellStyle name="Millares 21 2" xfId="918"/>
    <cellStyle name="Millares 22" xfId="919"/>
    <cellStyle name="Millares 22 2" xfId="920"/>
    <cellStyle name="Millares 22 2 10" xfId="921"/>
    <cellStyle name="Millares 22 2 2" xfId="922"/>
    <cellStyle name="Millares 22 2 2 2" xfId="923"/>
    <cellStyle name="Millares 22 2 2 2 2" xfId="924"/>
    <cellStyle name="Millares 22 2 2 2 2 2" xfId="925"/>
    <cellStyle name="Millares 22 2 2 2 2 2 2" xfId="926"/>
    <cellStyle name="Millares 22 2 2 2 2 2 3" xfId="927"/>
    <cellStyle name="Millares 22 2 2 2 2 3" xfId="928"/>
    <cellStyle name="Millares 22 2 2 2 2 3 2" xfId="929"/>
    <cellStyle name="Millares 22 2 2 2 2 4" xfId="930"/>
    <cellStyle name="Millares 22 2 2 2 2 4 2" xfId="931"/>
    <cellStyle name="Millares 22 2 2 2 2 5" xfId="932"/>
    <cellStyle name="Millares 22 2 2 2 2 6" xfId="933"/>
    <cellStyle name="Millares 22 2 2 2 2 7" xfId="934"/>
    <cellStyle name="Millares 22 2 2 2 3" xfId="935"/>
    <cellStyle name="Millares 22 2 2 2 3 2" xfId="936"/>
    <cellStyle name="Millares 22 2 2 2 3 3" xfId="937"/>
    <cellStyle name="Millares 22 2 2 2 4" xfId="938"/>
    <cellStyle name="Millares 22 2 2 2 4 2" xfId="939"/>
    <cellStyle name="Millares 22 2 2 2 5" xfId="940"/>
    <cellStyle name="Millares 22 2 2 2 5 2" xfId="941"/>
    <cellStyle name="Millares 22 2 2 2 6" xfId="942"/>
    <cellStyle name="Millares 22 2 2 2 7" xfId="943"/>
    <cellStyle name="Millares 22 2 2 2 8" xfId="944"/>
    <cellStyle name="Millares 22 2 2 3" xfId="945"/>
    <cellStyle name="Millares 22 2 2 3 2" xfId="946"/>
    <cellStyle name="Millares 22 2 2 3 2 2" xfId="947"/>
    <cellStyle name="Millares 22 2 2 3 2 3" xfId="948"/>
    <cellStyle name="Millares 22 2 2 3 3" xfId="949"/>
    <cellStyle name="Millares 22 2 2 3 3 2" xfId="950"/>
    <cellStyle name="Millares 22 2 2 3 4" xfId="951"/>
    <cellStyle name="Millares 22 2 2 3 4 2" xfId="952"/>
    <cellStyle name="Millares 22 2 2 3 5" xfId="953"/>
    <cellStyle name="Millares 22 2 2 3 6" xfId="954"/>
    <cellStyle name="Millares 22 2 2 3 7" xfId="955"/>
    <cellStyle name="Millares 22 2 2 4" xfId="956"/>
    <cellStyle name="Millares 22 2 2 4 2" xfId="957"/>
    <cellStyle name="Millares 22 2 2 4 3" xfId="958"/>
    <cellStyle name="Millares 22 2 2 5" xfId="959"/>
    <cellStyle name="Millares 22 2 2 5 2" xfId="960"/>
    <cellStyle name="Millares 22 2 2 6" xfId="961"/>
    <cellStyle name="Millares 22 2 2 6 2" xfId="962"/>
    <cellStyle name="Millares 22 2 2 7" xfId="963"/>
    <cellStyle name="Millares 22 2 2 8" xfId="964"/>
    <cellStyle name="Millares 22 2 2 9" xfId="965"/>
    <cellStyle name="Millares 22 2 3" xfId="966"/>
    <cellStyle name="Millares 22 2 3 2" xfId="967"/>
    <cellStyle name="Millares 22 2 3 2 2" xfId="968"/>
    <cellStyle name="Millares 22 2 3 2 2 2" xfId="969"/>
    <cellStyle name="Millares 22 2 3 2 2 3" xfId="970"/>
    <cellStyle name="Millares 22 2 3 2 3" xfId="971"/>
    <cellStyle name="Millares 22 2 3 2 3 2" xfId="972"/>
    <cellStyle name="Millares 22 2 3 2 4" xfId="973"/>
    <cellStyle name="Millares 22 2 3 2 4 2" xfId="974"/>
    <cellStyle name="Millares 22 2 3 2 5" xfId="975"/>
    <cellStyle name="Millares 22 2 3 2 6" xfId="976"/>
    <cellStyle name="Millares 22 2 3 2 7" xfId="977"/>
    <cellStyle name="Millares 22 2 3 3" xfId="978"/>
    <cellStyle name="Millares 22 2 3 3 2" xfId="979"/>
    <cellStyle name="Millares 22 2 3 3 3" xfId="980"/>
    <cellStyle name="Millares 22 2 3 4" xfId="981"/>
    <cellStyle name="Millares 22 2 3 4 2" xfId="982"/>
    <cellStyle name="Millares 22 2 3 5" xfId="983"/>
    <cellStyle name="Millares 22 2 3 5 2" xfId="984"/>
    <cellStyle name="Millares 22 2 3 6" xfId="985"/>
    <cellStyle name="Millares 22 2 3 7" xfId="986"/>
    <cellStyle name="Millares 22 2 3 8" xfId="987"/>
    <cellStyle name="Millares 22 2 4" xfId="988"/>
    <cellStyle name="Millares 22 2 4 2" xfId="989"/>
    <cellStyle name="Millares 22 2 4 2 2" xfId="990"/>
    <cellStyle name="Millares 22 2 4 2 3" xfId="991"/>
    <cellStyle name="Millares 22 2 4 3" xfId="992"/>
    <cellStyle name="Millares 22 2 4 3 2" xfId="993"/>
    <cellStyle name="Millares 22 2 4 4" xfId="994"/>
    <cellStyle name="Millares 22 2 4 4 2" xfId="995"/>
    <cellStyle name="Millares 22 2 4 5" xfId="996"/>
    <cellStyle name="Millares 22 2 4 6" xfId="997"/>
    <cellStyle name="Millares 22 2 4 7" xfId="998"/>
    <cellStyle name="Millares 22 2 5" xfId="999"/>
    <cellStyle name="Millares 22 2 5 2" xfId="1000"/>
    <cellStyle name="Millares 22 2 5 3" xfId="1001"/>
    <cellStyle name="Millares 22 2 6" xfId="1002"/>
    <cellStyle name="Millares 22 2 6 2" xfId="1003"/>
    <cellStyle name="Millares 22 2 7" xfId="1004"/>
    <cellStyle name="Millares 22 2 7 2" xfId="1005"/>
    <cellStyle name="Millares 22 2 8" xfId="1006"/>
    <cellStyle name="Millares 22 2 9" xfId="1007"/>
    <cellStyle name="Millares 22 3" xfId="1008"/>
    <cellStyle name="Millares 22 3 10" xfId="1009"/>
    <cellStyle name="Millares 22 3 2" xfId="1010"/>
    <cellStyle name="Millares 22 3 2 2" xfId="1011"/>
    <cellStyle name="Millares 22 3 2 2 2" xfId="1012"/>
    <cellStyle name="Millares 22 3 2 2 2 2" xfId="1013"/>
    <cellStyle name="Millares 22 3 2 2 2 2 2" xfId="1014"/>
    <cellStyle name="Millares 22 3 2 2 2 2 3" xfId="1015"/>
    <cellStyle name="Millares 22 3 2 2 2 3" xfId="1016"/>
    <cellStyle name="Millares 22 3 2 2 2 3 2" xfId="1017"/>
    <cellStyle name="Millares 22 3 2 2 2 4" xfId="1018"/>
    <cellStyle name="Millares 22 3 2 2 2 4 2" xfId="1019"/>
    <cellStyle name="Millares 22 3 2 2 2 5" xfId="1020"/>
    <cellStyle name="Millares 22 3 2 2 2 6" xfId="1021"/>
    <cellStyle name="Millares 22 3 2 2 2 7" xfId="1022"/>
    <cellStyle name="Millares 22 3 2 2 3" xfId="1023"/>
    <cellStyle name="Millares 22 3 2 2 3 2" xfId="1024"/>
    <cellStyle name="Millares 22 3 2 2 3 3" xfId="1025"/>
    <cellStyle name="Millares 22 3 2 2 4" xfId="1026"/>
    <cellStyle name="Millares 22 3 2 2 4 2" xfId="1027"/>
    <cellStyle name="Millares 22 3 2 2 5" xfId="1028"/>
    <cellStyle name="Millares 22 3 2 2 5 2" xfId="1029"/>
    <cellStyle name="Millares 22 3 2 2 6" xfId="1030"/>
    <cellStyle name="Millares 22 3 2 2 7" xfId="1031"/>
    <cellStyle name="Millares 22 3 2 2 8" xfId="1032"/>
    <cellStyle name="Millares 22 3 2 3" xfId="1033"/>
    <cellStyle name="Millares 22 3 2 3 2" xfId="1034"/>
    <cellStyle name="Millares 22 3 2 3 2 2" xfId="1035"/>
    <cellStyle name="Millares 22 3 2 3 2 3" xfId="1036"/>
    <cellStyle name="Millares 22 3 2 3 3" xfId="1037"/>
    <cellStyle name="Millares 22 3 2 3 3 2" xfId="1038"/>
    <cellStyle name="Millares 22 3 2 3 4" xfId="1039"/>
    <cellStyle name="Millares 22 3 2 3 4 2" xfId="1040"/>
    <cellStyle name="Millares 22 3 2 3 5" xfId="1041"/>
    <cellStyle name="Millares 22 3 2 3 6" xfId="1042"/>
    <cellStyle name="Millares 22 3 2 3 7" xfId="1043"/>
    <cellStyle name="Millares 22 3 2 4" xfId="1044"/>
    <cellStyle name="Millares 22 3 2 4 2" xfId="1045"/>
    <cellStyle name="Millares 22 3 2 4 3" xfId="1046"/>
    <cellStyle name="Millares 22 3 2 5" xfId="1047"/>
    <cellStyle name="Millares 22 3 2 5 2" xfId="1048"/>
    <cellStyle name="Millares 22 3 2 6" xfId="1049"/>
    <cellStyle name="Millares 22 3 2 6 2" xfId="1050"/>
    <cellStyle name="Millares 22 3 2 7" xfId="1051"/>
    <cellStyle name="Millares 22 3 2 8" xfId="1052"/>
    <cellStyle name="Millares 22 3 2 9" xfId="1053"/>
    <cellStyle name="Millares 22 3 3" xfId="1054"/>
    <cellStyle name="Millares 22 3 3 2" xfId="1055"/>
    <cellStyle name="Millares 22 3 3 2 2" xfId="1056"/>
    <cellStyle name="Millares 22 3 3 2 2 2" xfId="1057"/>
    <cellStyle name="Millares 22 3 3 2 2 3" xfId="1058"/>
    <cellStyle name="Millares 22 3 3 2 3" xfId="1059"/>
    <cellStyle name="Millares 22 3 3 2 3 2" xfId="1060"/>
    <cellStyle name="Millares 22 3 3 2 4" xfId="1061"/>
    <cellStyle name="Millares 22 3 3 2 4 2" xfId="1062"/>
    <cellStyle name="Millares 22 3 3 2 5" xfId="1063"/>
    <cellStyle name="Millares 22 3 3 2 6" xfId="1064"/>
    <cellStyle name="Millares 22 3 3 2 7" xfId="1065"/>
    <cellStyle name="Millares 22 3 3 3" xfId="1066"/>
    <cellStyle name="Millares 22 3 3 3 2" xfId="1067"/>
    <cellStyle name="Millares 22 3 3 3 3" xfId="1068"/>
    <cellStyle name="Millares 22 3 3 4" xfId="1069"/>
    <cellStyle name="Millares 22 3 3 4 2" xfId="1070"/>
    <cellStyle name="Millares 22 3 3 5" xfId="1071"/>
    <cellStyle name="Millares 22 3 3 5 2" xfId="1072"/>
    <cellStyle name="Millares 22 3 3 6" xfId="1073"/>
    <cellStyle name="Millares 22 3 3 7" xfId="1074"/>
    <cellStyle name="Millares 22 3 3 8" xfId="1075"/>
    <cellStyle name="Millares 22 3 4" xfId="1076"/>
    <cellStyle name="Millares 22 3 4 2" xfId="1077"/>
    <cellStyle name="Millares 22 3 4 2 2" xfId="1078"/>
    <cellStyle name="Millares 22 3 4 2 3" xfId="1079"/>
    <cellStyle name="Millares 22 3 4 3" xfId="1080"/>
    <cellStyle name="Millares 22 3 4 3 2" xfId="1081"/>
    <cellStyle name="Millares 22 3 4 4" xfId="1082"/>
    <cellStyle name="Millares 22 3 4 4 2" xfId="1083"/>
    <cellStyle name="Millares 22 3 4 5" xfId="1084"/>
    <cellStyle name="Millares 22 3 4 6" xfId="1085"/>
    <cellStyle name="Millares 22 3 4 7" xfId="1086"/>
    <cellStyle name="Millares 22 3 5" xfId="1087"/>
    <cellStyle name="Millares 22 3 5 2" xfId="1088"/>
    <cellStyle name="Millares 22 3 5 3" xfId="1089"/>
    <cellStyle name="Millares 22 3 6" xfId="1090"/>
    <cellStyle name="Millares 22 3 6 2" xfId="1091"/>
    <cellStyle name="Millares 22 3 7" xfId="1092"/>
    <cellStyle name="Millares 22 3 7 2" xfId="1093"/>
    <cellStyle name="Millares 22 3 8" xfId="1094"/>
    <cellStyle name="Millares 22 3 9" xfId="1095"/>
    <cellStyle name="Millares 22 4" xfId="1096"/>
    <cellStyle name="Millares 22 4 10" xfId="1097"/>
    <cellStyle name="Millares 22 4 2" xfId="1098"/>
    <cellStyle name="Millares 22 4 2 2" xfId="1099"/>
    <cellStyle name="Millares 22 4 2 2 2" xfId="1100"/>
    <cellStyle name="Millares 22 4 2 2 2 2" xfId="1101"/>
    <cellStyle name="Millares 22 4 2 2 2 2 2" xfId="1102"/>
    <cellStyle name="Millares 22 4 2 2 2 2 3" xfId="1103"/>
    <cellStyle name="Millares 22 4 2 2 2 3" xfId="1104"/>
    <cellStyle name="Millares 22 4 2 2 2 3 2" xfId="1105"/>
    <cellStyle name="Millares 22 4 2 2 2 4" xfId="1106"/>
    <cellStyle name="Millares 22 4 2 2 2 4 2" xfId="1107"/>
    <cellStyle name="Millares 22 4 2 2 2 5" xfId="1108"/>
    <cellStyle name="Millares 22 4 2 2 2 6" xfId="1109"/>
    <cellStyle name="Millares 22 4 2 2 2 7" xfId="1110"/>
    <cellStyle name="Millares 22 4 2 2 3" xfId="1111"/>
    <cellStyle name="Millares 22 4 2 2 3 2" xfId="1112"/>
    <cellStyle name="Millares 22 4 2 2 3 3" xfId="1113"/>
    <cellStyle name="Millares 22 4 2 2 4" xfId="1114"/>
    <cellStyle name="Millares 22 4 2 2 4 2" xfId="1115"/>
    <cellStyle name="Millares 22 4 2 2 5" xfId="1116"/>
    <cellStyle name="Millares 22 4 2 2 5 2" xfId="1117"/>
    <cellStyle name="Millares 22 4 2 2 6" xfId="1118"/>
    <cellStyle name="Millares 22 4 2 2 7" xfId="1119"/>
    <cellStyle name="Millares 22 4 2 2 8" xfId="1120"/>
    <cellStyle name="Millares 22 4 2 3" xfId="1121"/>
    <cellStyle name="Millares 22 4 2 3 2" xfId="1122"/>
    <cellStyle name="Millares 22 4 2 3 2 2" xfId="1123"/>
    <cellStyle name="Millares 22 4 2 3 2 3" xfId="1124"/>
    <cellStyle name="Millares 22 4 2 3 3" xfId="1125"/>
    <cellStyle name="Millares 22 4 2 3 3 2" xfId="1126"/>
    <cellStyle name="Millares 22 4 2 3 4" xfId="1127"/>
    <cellStyle name="Millares 22 4 2 3 4 2" xfId="1128"/>
    <cellStyle name="Millares 22 4 2 3 5" xfId="1129"/>
    <cellStyle name="Millares 22 4 2 3 6" xfId="1130"/>
    <cellStyle name="Millares 22 4 2 3 7" xfId="1131"/>
    <cellStyle name="Millares 22 4 2 4" xfId="1132"/>
    <cellStyle name="Millares 22 4 2 4 2" xfId="1133"/>
    <cellStyle name="Millares 22 4 2 4 3" xfId="1134"/>
    <cellStyle name="Millares 22 4 2 5" xfId="1135"/>
    <cellStyle name="Millares 22 4 2 5 2" xfId="1136"/>
    <cellStyle name="Millares 22 4 2 6" xfId="1137"/>
    <cellStyle name="Millares 22 4 2 6 2" xfId="1138"/>
    <cellStyle name="Millares 22 4 2 7" xfId="1139"/>
    <cellStyle name="Millares 22 4 2 8" xfId="1140"/>
    <cellStyle name="Millares 22 4 2 9" xfId="1141"/>
    <cellStyle name="Millares 22 4 3" xfId="1142"/>
    <cellStyle name="Millares 22 4 3 2" xfId="1143"/>
    <cellStyle name="Millares 22 4 3 2 2" xfId="1144"/>
    <cellStyle name="Millares 22 4 3 2 2 2" xfId="1145"/>
    <cellStyle name="Millares 22 4 3 2 2 3" xfId="1146"/>
    <cellStyle name="Millares 22 4 3 2 3" xfId="1147"/>
    <cellStyle name="Millares 22 4 3 2 3 2" xfId="1148"/>
    <cellStyle name="Millares 22 4 3 2 4" xfId="1149"/>
    <cellStyle name="Millares 22 4 3 2 4 2" xfId="1150"/>
    <cellStyle name="Millares 22 4 3 2 5" xfId="1151"/>
    <cellStyle name="Millares 22 4 3 2 6" xfId="1152"/>
    <cellStyle name="Millares 22 4 3 2 7" xfId="1153"/>
    <cellStyle name="Millares 22 4 3 3" xfId="1154"/>
    <cellStyle name="Millares 22 4 3 3 2" xfId="1155"/>
    <cellStyle name="Millares 22 4 3 3 3" xfId="1156"/>
    <cellStyle name="Millares 22 4 3 4" xfId="1157"/>
    <cellStyle name="Millares 22 4 3 4 2" xfId="1158"/>
    <cellStyle name="Millares 22 4 3 5" xfId="1159"/>
    <cellStyle name="Millares 22 4 3 5 2" xfId="1160"/>
    <cellStyle name="Millares 22 4 3 6" xfId="1161"/>
    <cellStyle name="Millares 22 4 3 7" xfId="1162"/>
    <cellStyle name="Millares 22 4 3 8" xfId="1163"/>
    <cellStyle name="Millares 22 4 4" xfId="1164"/>
    <cellStyle name="Millares 22 4 4 2" xfId="1165"/>
    <cellStyle name="Millares 22 4 4 2 2" xfId="1166"/>
    <cellStyle name="Millares 22 4 4 2 3" xfId="1167"/>
    <cellStyle name="Millares 22 4 4 3" xfId="1168"/>
    <cellStyle name="Millares 22 4 4 3 2" xfId="1169"/>
    <cellStyle name="Millares 22 4 4 4" xfId="1170"/>
    <cellStyle name="Millares 22 4 4 4 2" xfId="1171"/>
    <cellStyle name="Millares 22 4 4 5" xfId="1172"/>
    <cellStyle name="Millares 22 4 4 6" xfId="1173"/>
    <cellStyle name="Millares 22 4 4 7" xfId="1174"/>
    <cellStyle name="Millares 22 4 5" xfId="1175"/>
    <cellStyle name="Millares 22 4 5 2" xfId="1176"/>
    <cellStyle name="Millares 22 4 5 3" xfId="1177"/>
    <cellStyle name="Millares 22 4 6" xfId="1178"/>
    <cellStyle name="Millares 22 4 6 2" xfId="1179"/>
    <cellStyle name="Millares 22 4 7" xfId="1180"/>
    <cellStyle name="Millares 22 4 7 2" xfId="1181"/>
    <cellStyle name="Millares 22 4 8" xfId="1182"/>
    <cellStyle name="Millares 22 4 9" xfId="1183"/>
    <cellStyle name="Millares 22 5" xfId="1184"/>
    <cellStyle name="Millares 22 5 10" xfId="1185"/>
    <cellStyle name="Millares 22 5 2" xfId="1186"/>
    <cellStyle name="Millares 22 5 2 2" xfId="1187"/>
    <cellStyle name="Millares 22 5 2 2 2" xfId="1188"/>
    <cellStyle name="Millares 22 5 2 2 2 2" xfId="1189"/>
    <cellStyle name="Millares 22 5 2 2 2 2 2" xfId="1190"/>
    <cellStyle name="Millares 22 5 2 2 2 2 3" xfId="1191"/>
    <cellStyle name="Millares 22 5 2 2 2 3" xfId="1192"/>
    <cellStyle name="Millares 22 5 2 2 2 3 2" xfId="1193"/>
    <cellStyle name="Millares 22 5 2 2 2 4" xfId="1194"/>
    <cellStyle name="Millares 22 5 2 2 2 4 2" xfId="1195"/>
    <cellStyle name="Millares 22 5 2 2 2 5" xfId="1196"/>
    <cellStyle name="Millares 22 5 2 2 2 6" xfId="1197"/>
    <cellStyle name="Millares 22 5 2 2 2 7" xfId="1198"/>
    <cellStyle name="Millares 22 5 2 2 3" xfId="1199"/>
    <cellStyle name="Millares 22 5 2 2 3 2" xfId="1200"/>
    <cellStyle name="Millares 22 5 2 2 3 3" xfId="1201"/>
    <cellStyle name="Millares 22 5 2 2 4" xfId="1202"/>
    <cellStyle name="Millares 22 5 2 2 4 2" xfId="1203"/>
    <cellStyle name="Millares 22 5 2 2 5" xfId="1204"/>
    <cellStyle name="Millares 22 5 2 2 5 2" xfId="1205"/>
    <cellStyle name="Millares 22 5 2 2 6" xfId="1206"/>
    <cellStyle name="Millares 22 5 2 2 7" xfId="1207"/>
    <cellStyle name="Millares 22 5 2 2 8" xfId="1208"/>
    <cellStyle name="Millares 22 5 2 3" xfId="1209"/>
    <cellStyle name="Millares 22 5 2 3 2" xfId="1210"/>
    <cellStyle name="Millares 22 5 2 3 2 2" xfId="1211"/>
    <cellStyle name="Millares 22 5 2 3 2 3" xfId="1212"/>
    <cellStyle name="Millares 22 5 2 3 3" xfId="1213"/>
    <cellStyle name="Millares 22 5 2 3 3 2" xfId="1214"/>
    <cellStyle name="Millares 22 5 2 3 4" xfId="1215"/>
    <cellStyle name="Millares 22 5 2 3 4 2" xfId="1216"/>
    <cellStyle name="Millares 22 5 2 3 5" xfId="1217"/>
    <cellStyle name="Millares 22 5 2 3 6" xfId="1218"/>
    <cellStyle name="Millares 22 5 2 3 7" xfId="1219"/>
    <cellStyle name="Millares 22 5 2 4" xfId="1220"/>
    <cellStyle name="Millares 22 5 2 4 2" xfId="1221"/>
    <cellStyle name="Millares 22 5 2 4 3" xfId="1222"/>
    <cellStyle name="Millares 22 5 2 5" xfId="1223"/>
    <cellStyle name="Millares 22 5 2 5 2" xfId="1224"/>
    <cellStyle name="Millares 22 5 2 6" xfId="1225"/>
    <cellStyle name="Millares 22 5 2 6 2" xfId="1226"/>
    <cellStyle name="Millares 22 5 2 7" xfId="1227"/>
    <cellStyle name="Millares 22 5 2 8" xfId="1228"/>
    <cellStyle name="Millares 22 5 2 9" xfId="1229"/>
    <cellStyle name="Millares 22 5 3" xfId="1230"/>
    <cellStyle name="Millares 22 5 3 2" xfId="1231"/>
    <cellStyle name="Millares 22 5 3 2 2" xfId="1232"/>
    <cellStyle name="Millares 22 5 3 2 2 2" xfId="1233"/>
    <cellStyle name="Millares 22 5 3 2 2 3" xfId="1234"/>
    <cellStyle name="Millares 22 5 3 2 3" xfId="1235"/>
    <cellStyle name="Millares 22 5 3 2 3 2" xfId="1236"/>
    <cellStyle name="Millares 22 5 3 2 4" xfId="1237"/>
    <cellStyle name="Millares 22 5 3 2 4 2" xfId="1238"/>
    <cellStyle name="Millares 22 5 3 2 5" xfId="1239"/>
    <cellStyle name="Millares 22 5 3 2 6" xfId="1240"/>
    <cellStyle name="Millares 22 5 3 2 7" xfId="1241"/>
    <cellStyle name="Millares 22 5 3 3" xfId="1242"/>
    <cellStyle name="Millares 22 5 3 3 2" xfId="1243"/>
    <cellStyle name="Millares 22 5 3 3 3" xfId="1244"/>
    <cellStyle name="Millares 22 5 3 4" xfId="1245"/>
    <cellStyle name="Millares 22 5 3 4 2" xfId="1246"/>
    <cellStyle name="Millares 22 5 3 5" xfId="1247"/>
    <cellStyle name="Millares 22 5 3 5 2" xfId="1248"/>
    <cellStyle name="Millares 22 5 3 6" xfId="1249"/>
    <cellStyle name="Millares 22 5 3 7" xfId="1250"/>
    <cellStyle name="Millares 22 5 3 8" xfId="1251"/>
    <cellStyle name="Millares 22 5 4" xfId="1252"/>
    <cellStyle name="Millares 22 5 4 2" xfId="1253"/>
    <cellStyle name="Millares 22 5 4 2 2" xfId="1254"/>
    <cellStyle name="Millares 22 5 4 2 3" xfId="1255"/>
    <cellStyle name="Millares 22 5 4 3" xfId="1256"/>
    <cellStyle name="Millares 22 5 4 3 2" xfId="1257"/>
    <cellStyle name="Millares 22 5 4 4" xfId="1258"/>
    <cellStyle name="Millares 22 5 4 4 2" xfId="1259"/>
    <cellStyle name="Millares 22 5 4 5" xfId="1260"/>
    <cellStyle name="Millares 22 5 4 6" xfId="1261"/>
    <cellStyle name="Millares 22 5 4 7" xfId="1262"/>
    <cellStyle name="Millares 22 5 5" xfId="1263"/>
    <cellStyle name="Millares 22 5 5 2" xfId="1264"/>
    <cellStyle name="Millares 22 5 5 3" xfId="1265"/>
    <cellStyle name="Millares 22 5 6" xfId="1266"/>
    <cellStyle name="Millares 22 5 6 2" xfId="1267"/>
    <cellStyle name="Millares 22 5 7" xfId="1268"/>
    <cellStyle name="Millares 22 5 7 2" xfId="1269"/>
    <cellStyle name="Millares 22 5 8" xfId="1270"/>
    <cellStyle name="Millares 22 5 9" xfId="1271"/>
    <cellStyle name="Millares 22 6" xfId="1272"/>
    <cellStyle name="Millares 22 6 10" xfId="1273"/>
    <cellStyle name="Millares 22 6 2" xfId="1274"/>
    <cellStyle name="Millares 22 6 2 2" xfId="1275"/>
    <cellStyle name="Millares 22 6 2 2 2" xfId="1276"/>
    <cellStyle name="Millares 22 6 2 2 2 2" xfId="1277"/>
    <cellStyle name="Millares 22 6 2 2 2 2 2" xfId="1278"/>
    <cellStyle name="Millares 22 6 2 2 2 2 3" xfId="1279"/>
    <cellStyle name="Millares 22 6 2 2 2 3" xfId="1280"/>
    <cellStyle name="Millares 22 6 2 2 2 3 2" xfId="1281"/>
    <cellStyle name="Millares 22 6 2 2 2 4" xfId="1282"/>
    <cellStyle name="Millares 22 6 2 2 2 4 2" xfId="1283"/>
    <cellStyle name="Millares 22 6 2 2 2 5" xfId="1284"/>
    <cellStyle name="Millares 22 6 2 2 2 6" xfId="1285"/>
    <cellStyle name="Millares 22 6 2 2 2 7" xfId="1286"/>
    <cellStyle name="Millares 22 6 2 2 3" xfId="1287"/>
    <cellStyle name="Millares 22 6 2 2 3 2" xfId="1288"/>
    <cellStyle name="Millares 22 6 2 2 3 3" xfId="1289"/>
    <cellStyle name="Millares 22 6 2 2 4" xfId="1290"/>
    <cellStyle name="Millares 22 6 2 2 4 2" xfId="1291"/>
    <cellStyle name="Millares 22 6 2 2 5" xfId="1292"/>
    <cellStyle name="Millares 22 6 2 2 5 2" xfId="1293"/>
    <cellStyle name="Millares 22 6 2 2 6" xfId="1294"/>
    <cellStyle name="Millares 22 6 2 2 7" xfId="1295"/>
    <cellStyle name="Millares 22 6 2 2 8" xfId="1296"/>
    <cellStyle name="Millares 22 6 2 3" xfId="1297"/>
    <cellStyle name="Millares 22 6 2 3 2" xfId="1298"/>
    <cellStyle name="Millares 22 6 2 3 2 2" xfId="1299"/>
    <cellStyle name="Millares 22 6 2 3 2 3" xfId="1300"/>
    <cellStyle name="Millares 22 6 2 3 3" xfId="1301"/>
    <cellStyle name="Millares 22 6 2 3 3 2" xfId="1302"/>
    <cellStyle name="Millares 22 6 2 3 4" xfId="1303"/>
    <cellStyle name="Millares 22 6 2 3 4 2" xfId="1304"/>
    <cellStyle name="Millares 22 6 2 3 5" xfId="1305"/>
    <cellStyle name="Millares 22 6 2 3 6" xfId="1306"/>
    <cellStyle name="Millares 22 6 2 3 7" xfId="1307"/>
    <cellStyle name="Millares 22 6 2 4" xfId="1308"/>
    <cellStyle name="Millares 22 6 2 4 2" xfId="1309"/>
    <cellStyle name="Millares 22 6 2 4 3" xfId="1310"/>
    <cellStyle name="Millares 22 6 2 5" xfId="1311"/>
    <cellStyle name="Millares 22 6 2 5 2" xfId="1312"/>
    <cellStyle name="Millares 22 6 2 6" xfId="1313"/>
    <cellStyle name="Millares 22 6 2 6 2" xfId="1314"/>
    <cellStyle name="Millares 22 6 2 7" xfId="1315"/>
    <cellStyle name="Millares 22 6 2 8" xfId="1316"/>
    <cellStyle name="Millares 22 6 2 9" xfId="1317"/>
    <cellStyle name="Millares 22 6 3" xfId="1318"/>
    <cellStyle name="Millares 22 6 3 2" xfId="1319"/>
    <cellStyle name="Millares 22 6 3 2 2" xfId="1320"/>
    <cellStyle name="Millares 22 6 3 2 2 2" xfId="1321"/>
    <cellStyle name="Millares 22 6 3 2 2 3" xfId="1322"/>
    <cellStyle name="Millares 22 6 3 2 3" xfId="1323"/>
    <cellStyle name="Millares 22 6 3 2 3 2" xfId="1324"/>
    <cellStyle name="Millares 22 6 3 2 4" xfId="1325"/>
    <cellStyle name="Millares 22 6 3 2 4 2" xfId="1326"/>
    <cellStyle name="Millares 22 6 3 2 5" xfId="1327"/>
    <cellStyle name="Millares 22 6 3 2 6" xfId="1328"/>
    <cellStyle name="Millares 22 6 3 2 7" xfId="1329"/>
    <cellStyle name="Millares 22 6 3 3" xfId="1330"/>
    <cellStyle name="Millares 22 6 3 3 2" xfId="1331"/>
    <cellStyle name="Millares 22 6 3 3 3" xfId="1332"/>
    <cellStyle name="Millares 22 6 3 4" xfId="1333"/>
    <cellStyle name="Millares 22 6 3 4 2" xfId="1334"/>
    <cellStyle name="Millares 22 6 3 5" xfId="1335"/>
    <cellStyle name="Millares 22 6 3 5 2" xfId="1336"/>
    <cellStyle name="Millares 22 6 3 6" xfId="1337"/>
    <cellStyle name="Millares 22 6 3 7" xfId="1338"/>
    <cellStyle name="Millares 22 6 3 8" xfId="1339"/>
    <cellStyle name="Millares 22 6 4" xfId="1340"/>
    <cellStyle name="Millares 22 6 4 2" xfId="1341"/>
    <cellStyle name="Millares 22 6 4 2 2" xfId="1342"/>
    <cellStyle name="Millares 22 6 4 2 3" xfId="1343"/>
    <cellStyle name="Millares 22 6 4 3" xfId="1344"/>
    <cellStyle name="Millares 22 6 4 3 2" xfId="1345"/>
    <cellStyle name="Millares 22 6 4 4" xfId="1346"/>
    <cellStyle name="Millares 22 6 4 4 2" xfId="1347"/>
    <cellStyle name="Millares 22 6 4 5" xfId="1348"/>
    <cellStyle name="Millares 22 6 4 6" xfId="1349"/>
    <cellStyle name="Millares 22 6 4 7" xfId="1350"/>
    <cellStyle name="Millares 22 6 5" xfId="1351"/>
    <cellStyle name="Millares 22 6 5 2" xfId="1352"/>
    <cellStyle name="Millares 22 6 5 3" xfId="1353"/>
    <cellStyle name="Millares 22 6 6" xfId="1354"/>
    <cellStyle name="Millares 22 6 6 2" xfId="1355"/>
    <cellStyle name="Millares 22 6 7" xfId="1356"/>
    <cellStyle name="Millares 22 6 7 2" xfId="1357"/>
    <cellStyle name="Millares 22 6 8" xfId="1358"/>
    <cellStyle name="Millares 22 6 9" xfId="1359"/>
    <cellStyle name="Millares 22 7" xfId="1360"/>
    <cellStyle name="Millares 22 8" xfId="1361"/>
    <cellStyle name="Millares 22 8 2" xfId="1362"/>
    <cellStyle name="Millares 23" xfId="1363"/>
    <cellStyle name="Millares 23 2" xfId="1364"/>
    <cellStyle name="Millares 23 3" xfId="1365"/>
    <cellStyle name="Millares 23 4" xfId="1366"/>
    <cellStyle name="Millares 23 5" xfId="1367"/>
    <cellStyle name="Millares 24" xfId="1368"/>
    <cellStyle name="Millares 24 2" xfId="1369"/>
    <cellStyle name="Millares 25" xfId="1370"/>
    <cellStyle name="Millares 3" xfId="1371"/>
    <cellStyle name="Millares 3 2" xfId="1372"/>
    <cellStyle name="Millares 4" xfId="1373"/>
    <cellStyle name="Millares 4 2" xfId="1374"/>
    <cellStyle name="Millares 5" xfId="1375"/>
    <cellStyle name="Millares 5 2" xfId="1376"/>
    <cellStyle name="Millares 6" xfId="1377"/>
    <cellStyle name="Millares 6 2" xfId="1378"/>
    <cellStyle name="Millares 7" xfId="1379"/>
    <cellStyle name="Millares 7 2" xfId="1380"/>
    <cellStyle name="Millares 8" xfId="1381"/>
    <cellStyle name="Millares 8 2" xfId="1382"/>
    <cellStyle name="Millares 9" xfId="1383"/>
    <cellStyle name="Millares 9 2" xfId="1384"/>
    <cellStyle name="Moneda 2" xfId="1385"/>
    <cellStyle name="Neutral" xfId="12" builtinId="28" customBuiltin="1"/>
    <cellStyle name="Neutral 2" xfId="245"/>
    <cellStyle name="Neutral 2 2" xfId="1386"/>
    <cellStyle name="Neutral 2 2 2" xfId="1387"/>
    <cellStyle name="Neutral 2 3" xfId="1388"/>
    <cellStyle name="Neutral 2 3 2" xfId="1389"/>
    <cellStyle name="Neutral 2 4" xfId="1390"/>
    <cellStyle name="Neutral 3" xfId="1391"/>
    <cellStyle name="Neutral 3 2" xfId="1392"/>
    <cellStyle name="Neutral 3 2 2" xfId="1393"/>
    <cellStyle name="Neutral 3 3" xfId="1394"/>
    <cellStyle name="Neutral 3 3 2" xfId="1395"/>
    <cellStyle name="Neutral 3 4" xfId="1396"/>
    <cellStyle name="Neutral 4" xfId="5835"/>
    <cellStyle name="Neutral 5" xfId="9880"/>
    <cellStyle name="Normal" xfId="0" builtinId="0"/>
    <cellStyle name="Normal 10" xfId="270"/>
    <cellStyle name="Normal 10 10" xfId="1397"/>
    <cellStyle name="Normal 10 10 2" xfId="1398"/>
    <cellStyle name="Normal 10 11" xfId="1399"/>
    <cellStyle name="Normal 10 12" xfId="1400"/>
    <cellStyle name="Normal 10 13" xfId="1401"/>
    <cellStyle name="Normal 10 2" xfId="1402"/>
    <cellStyle name="Normal 10 2 2" xfId="1403"/>
    <cellStyle name="Normal 10 2 2 2" xfId="1404"/>
    <cellStyle name="Normal 10 2 2 2 2" xfId="1405"/>
    <cellStyle name="Normal 10 2 2 2 2 2" xfId="1406"/>
    <cellStyle name="Normal 10 2 2 2 2 2 2" xfId="1407"/>
    <cellStyle name="Normal 10 2 2 2 2 3" xfId="1408"/>
    <cellStyle name="Normal 10 2 2 2 2 3 2" xfId="1409"/>
    <cellStyle name="Normal 10 2 2 2 2 4" xfId="1410"/>
    <cellStyle name="Normal 10 2 2 2 2 5" xfId="1411"/>
    <cellStyle name="Normal 10 2 2 2 2 6" xfId="1412"/>
    <cellStyle name="Normal 10 2 2 2 3" xfId="1413"/>
    <cellStyle name="Normal 10 2 2 2 3 2" xfId="1414"/>
    <cellStyle name="Normal 10 2 2 2 4" xfId="1415"/>
    <cellStyle name="Normal 10 2 2 2 4 2" xfId="1416"/>
    <cellStyle name="Normal 10 2 2 2 5" xfId="1417"/>
    <cellStyle name="Normal 10 2 2 2 6" xfId="1418"/>
    <cellStyle name="Normal 10 2 2 2 7" xfId="1419"/>
    <cellStyle name="Normal 10 2 2 2 8" xfId="3618"/>
    <cellStyle name="Normal 10 2 2 2 9" xfId="6346"/>
    <cellStyle name="Normal 10 2 2 3" xfId="1420"/>
    <cellStyle name="Normal 10 2 2 3 2" xfId="1421"/>
    <cellStyle name="Normal 10 2 2 3 2 2" xfId="1422"/>
    <cellStyle name="Normal 10 2 2 3 3" xfId="1423"/>
    <cellStyle name="Normal 10 2 2 3 3 2" xfId="1424"/>
    <cellStyle name="Normal 10 2 2 3 4" xfId="1425"/>
    <cellStyle name="Normal 10 2 2 3 5" xfId="1426"/>
    <cellStyle name="Normal 10 2 2 3 6" xfId="1427"/>
    <cellStyle name="Normal 10 2 2 4" xfId="1428"/>
    <cellStyle name="Normal 10 2 2 4 2" xfId="1429"/>
    <cellStyle name="Normal 10 2 2 5" xfId="1430"/>
    <cellStyle name="Normal 10 2 2 5 2" xfId="1431"/>
    <cellStyle name="Normal 10 2 2 6" xfId="1432"/>
    <cellStyle name="Normal 10 2 2 7" xfId="1433"/>
    <cellStyle name="Normal 10 2 2 8" xfId="1434"/>
    <cellStyle name="Normal 10 2 3" xfId="1435"/>
    <cellStyle name="Normal 10 2 3 2" xfId="1436"/>
    <cellStyle name="Normal 10 2 3 2 2" xfId="1437"/>
    <cellStyle name="Normal 10 2 3 2 2 2" xfId="1438"/>
    <cellStyle name="Normal 10 2 3 2 3" xfId="1439"/>
    <cellStyle name="Normal 10 2 3 2 3 2" xfId="1440"/>
    <cellStyle name="Normal 10 2 3 2 4" xfId="1441"/>
    <cellStyle name="Normal 10 2 3 2 5" xfId="1442"/>
    <cellStyle name="Normal 10 2 3 2 6" xfId="1443"/>
    <cellStyle name="Normal 10 2 3 3" xfId="1444"/>
    <cellStyle name="Normal 10 2 3 3 2" xfId="1445"/>
    <cellStyle name="Normal 10 2 3 4" xfId="1446"/>
    <cellStyle name="Normal 10 2 3 4 2" xfId="1447"/>
    <cellStyle name="Normal 10 2 3 5" xfId="1448"/>
    <cellStyle name="Normal 10 2 3 6" xfId="1449"/>
    <cellStyle name="Normal 10 2 3 7" xfId="1450"/>
    <cellStyle name="Normal 10 2 4" xfId="298"/>
    <cellStyle name="Normal 10 2 4 2" xfId="1451"/>
    <cellStyle name="Normal 10 2 4 2 2" xfId="1452"/>
    <cellStyle name="Normal 10 2 4 3" xfId="1453"/>
    <cellStyle name="Normal 10 2 4 3 2" xfId="1454"/>
    <cellStyle name="Normal 10 2 4 4" xfId="1455"/>
    <cellStyle name="Normal 10 2 4 5" xfId="1456"/>
    <cellStyle name="Normal 10 2 4 6" xfId="1457"/>
    <cellStyle name="Normal 10 2 5" xfId="1458"/>
    <cellStyle name="Normal 10 2 5 2" xfId="1459"/>
    <cellStyle name="Normal 10 2 6" xfId="1460"/>
    <cellStyle name="Normal 10 2 6 2" xfId="1461"/>
    <cellStyle name="Normal 10 2 7" xfId="1462"/>
    <cellStyle name="Normal 10 2 7 2" xfId="9476"/>
    <cellStyle name="Normal 10 2 7 2 2" xfId="9917"/>
    <cellStyle name="Normal 10 2 8" xfId="1463"/>
    <cellStyle name="Normal 10 2 9" xfId="1464"/>
    <cellStyle name="Normal 10 3" xfId="1465"/>
    <cellStyle name="Normal 10 3 2" xfId="1466"/>
    <cellStyle name="Normal 10 3 2 2" xfId="1467"/>
    <cellStyle name="Normal 10 3 2 2 2" xfId="1468"/>
    <cellStyle name="Normal 10 3 2 2 2 2" xfId="1469"/>
    <cellStyle name="Normal 10 3 2 2 2 2 2" xfId="1470"/>
    <cellStyle name="Normal 10 3 2 2 2 3" xfId="1471"/>
    <cellStyle name="Normal 10 3 2 2 2 3 2" xfId="1472"/>
    <cellStyle name="Normal 10 3 2 2 2 4" xfId="1473"/>
    <cellStyle name="Normal 10 3 2 2 2 5" xfId="1474"/>
    <cellStyle name="Normal 10 3 2 2 2 6" xfId="1475"/>
    <cellStyle name="Normal 10 3 2 2 3" xfId="1476"/>
    <cellStyle name="Normal 10 3 2 2 3 2" xfId="1477"/>
    <cellStyle name="Normal 10 3 2 2 4" xfId="1478"/>
    <cellStyle name="Normal 10 3 2 2 4 2" xfId="1479"/>
    <cellStyle name="Normal 10 3 2 2 5" xfId="1480"/>
    <cellStyle name="Normal 10 3 2 2 6" xfId="1481"/>
    <cellStyle name="Normal 10 3 2 2 7" xfId="1482"/>
    <cellStyle name="Normal 10 3 2 3" xfId="1483"/>
    <cellStyle name="Normal 10 3 2 3 2" xfId="1484"/>
    <cellStyle name="Normal 10 3 2 3 2 2" xfId="1485"/>
    <cellStyle name="Normal 10 3 2 3 3" xfId="1486"/>
    <cellStyle name="Normal 10 3 2 3 3 2" xfId="1487"/>
    <cellStyle name="Normal 10 3 2 3 4" xfId="1488"/>
    <cellStyle name="Normal 10 3 2 3 5" xfId="1489"/>
    <cellStyle name="Normal 10 3 2 3 6" xfId="1490"/>
    <cellStyle name="Normal 10 3 2 4" xfId="1491"/>
    <cellStyle name="Normal 10 3 2 4 2" xfId="1492"/>
    <cellStyle name="Normal 10 3 2 5" xfId="1493"/>
    <cellStyle name="Normal 10 3 2 5 2" xfId="1494"/>
    <cellStyle name="Normal 10 3 2 6" xfId="1495"/>
    <cellStyle name="Normal 10 3 2 7" xfId="1496"/>
    <cellStyle name="Normal 10 3 2 8" xfId="1497"/>
    <cellStyle name="Normal 10 3 3" xfId="1498"/>
    <cellStyle name="Normal 10 3 3 2" xfId="1499"/>
    <cellStyle name="Normal 10 3 3 2 2" xfId="1500"/>
    <cellStyle name="Normal 10 3 3 2 2 2" xfId="1501"/>
    <cellStyle name="Normal 10 3 3 2 3" xfId="1502"/>
    <cellStyle name="Normal 10 3 3 2 3 2" xfId="1503"/>
    <cellStyle name="Normal 10 3 3 2 4" xfId="1504"/>
    <cellStyle name="Normal 10 3 3 2 5" xfId="1505"/>
    <cellStyle name="Normal 10 3 3 2 6" xfId="1506"/>
    <cellStyle name="Normal 10 3 3 3" xfId="1507"/>
    <cellStyle name="Normal 10 3 3 3 2" xfId="1508"/>
    <cellStyle name="Normal 10 3 3 4" xfId="1509"/>
    <cellStyle name="Normal 10 3 3 4 2" xfId="1510"/>
    <cellStyle name="Normal 10 3 3 5" xfId="1511"/>
    <cellStyle name="Normal 10 3 3 6" xfId="1512"/>
    <cellStyle name="Normal 10 3 3 7" xfId="1513"/>
    <cellStyle name="Normal 10 3 4" xfId="1514"/>
    <cellStyle name="Normal 10 3 4 2" xfId="1515"/>
    <cellStyle name="Normal 10 3 4 2 2" xfId="1516"/>
    <cellStyle name="Normal 10 3 4 3" xfId="1517"/>
    <cellStyle name="Normal 10 3 4 3 2" xfId="1518"/>
    <cellStyle name="Normal 10 3 4 4" xfId="1519"/>
    <cellStyle name="Normal 10 3 4 5" xfId="1520"/>
    <cellStyle name="Normal 10 3 4 6" xfId="1521"/>
    <cellStyle name="Normal 10 3 5" xfId="1522"/>
    <cellStyle name="Normal 10 3 5 2" xfId="1523"/>
    <cellStyle name="Normal 10 3 6" xfId="1524"/>
    <cellStyle name="Normal 10 3 6 2" xfId="1525"/>
    <cellStyle name="Normal 10 3 7" xfId="1526"/>
    <cellStyle name="Normal 10 3 8" xfId="1527"/>
    <cellStyle name="Normal 10 3 9" xfId="1528"/>
    <cellStyle name="Normal 10 4" xfId="1529"/>
    <cellStyle name="Normal 10 4 2" xfId="1530"/>
    <cellStyle name="Normal 10 4 2 2" xfId="1531"/>
    <cellStyle name="Normal 10 4 2 2 2" xfId="1532"/>
    <cellStyle name="Normal 10 4 2 2 2 2" xfId="1533"/>
    <cellStyle name="Normal 10 4 2 2 2 2 2" xfId="1534"/>
    <cellStyle name="Normal 10 4 2 2 2 3" xfId="1535"/>
    <cellStyle name="Normal 10 4 2 2 2 3 2" xfId="1536"/>
    <cellStyle name="Normal 10 4 2 2 2 4" xfId="1537"/>
    <cellStyle name="Normal 10 4 2 2 2 5" xfId="1538"/>
    <cellStyle name="Normal 10 4 2 2 2 6" xfId="1539"/>
    <cellStyle name="Normal 10 4 2 2 3" xfId="1540"/>
    <cellStyle name="Normal 10 4 2 2 3 2" xfId="1541"/>
    <cellStyle name="Normal 10 4 2 2 4" xfId="1542"/>
    <cellStyle name="Normal 10 4 2 2 4 2" xfId="1543"/>
    <cellStyle name="Normal 10 4 2 2 5" xfId="1544"/>
    <cellStyle name="Normal 10 4 2 2 6" xfId="1545"/>
    <cellStyle name="Normal 10 4 2 2 7" xfId="1546"/>
    <cellStyle name="Normal 10 4 2 3" xfId="1547"/>
    <cellStyle name="Normal 10 4 2 3 2" xfId="1548"/>
    <cellStyle name="Normal 10 4 2 3 2 2" xfId="1549"/>
    <cellStyle name="Normal 10 4 2 3 3" xfId="1550"/>
    <cellStyle name="Normal 10 4 2 3 3 2" xfId="1551"/>
    <cellStyle name="Normal 10 4 2 3 4" xfId="1552"/>
    <cellStyle name="Normal 10 4 2 3 5" xfId="1553"/>
    <cellStyle name="Normal 10 4 2 3 6" xfId="1554"/>
    <cellStyle name="Normal 10 4 2 4" xfId="1555"/>
    <cellStyle name="Normal 10 4 2 4 2" xfId="1556"/>
    <cellStyle name="Normal 10 4 2 5" xfId="1557"/>
    <cellStyle name="Normal 10 4 2 5 2" xfId="1558"/>
    <cellStyle name="Normal 10 4 2 6" xfId="1559"/>
    <cellStyle name="Normal 10 4 2 7" xfId="1560"/>
    <cellStyle name="Normal 10 4 2 8" xfId="1561"/>
    <cellStyle name="Normal 10 4 3" xfId="1562"/>
    <cellStyle name="Normal 10 4 3 2" xfId="1563"/>
    <cellStyle name="Normal 10 4 3 2 2" xfId="1564"/>
    <cellStyle name="Normal 10 4 3 2 2 2" xfId="1565"/>
    <cellStyle name="Normal 10 4 3 2 3" xfId="1566"/>
    <cellStyle name="Normal 10 4 3 2 3 2" xfId="1567"/>
    <cellStyle name="Normal 10 4 3 2 4" xfId="1568"/>
    <cellStyle name="Normal 10 4 3 2 5" xfId="1569"/>
    <cellStyle name="Normal 10 4 3 2 6" xfId="1570"/>
    <cellStyle name="Normal 10 4 3 3" xfId="1571"/>
    <cellStyle name="Normal 10 4 3 3 2" xfId="1572"/>
    <cellStyle name="Normal 10 4 3 4" xfId="1573"/>
    <cellStyle name="Normal 10 4 3 4 2" xfId="1574"/>
    <cellStyle name="Normal 10 4 3 5" xfId="1575"/>
    <cellStyle name="Normal 10 4 3 6" xfId="1576"/>
    <cellStyle name="Normal 10 4 3 7" xfId="1577"/>
    <cellStyle name="Normal 10 4 4" xfId="1578"/>
    <cellStyle name="Normal 10 4 4 2" xfId="1579"/>
    <cellStyle name="Normal 10 4 4 2 2" xfId="1580"/>
    <cellStyle name="Normal 10 4 4 3" xfId="1581"/>
    <cellStyle name="Normal 10 4 4 3 2" xfId="1582"/>
    <cellStyle name="Normal 10 4 4 4" xfId="1583"/>
    <cellStyle name="Normal 10 4 4 5" xfId="1584"/>
    <cellStyle name="Normal 10 4 4 6" xfId="1585"/>
    <cellStyle name="Normal 10 4 5" xfId="1586"/>
    <cellStyle name="Normal 10 4 5 2" xfId="1587"/>
    <cellStyle name="Normal 10 4 6" xfId="1588"/>
    <cellStyle name="Normal 10 4 6 2" xfId="1589"/>
    <cellStyle name="Normal 10 4 7" xfId="1590"/>
    <cellStyle name="Normal 10 4 8" xfId="1591"/>
    <cellStyle name="Normal 10 4 9" xfId="1592"/>
    <cellStyle name="Normal 10 5" xfId="1593"/>
    <cellStyle name="Normal 10 5 2" xfId="1594"/>
    <cellStyle name="Normal 10 5 2 2" xfId="1595"/>
    <cellStyle name="Normal 10 5 2 2 2" xfId="1596"/>
    <cellStyle name="Normal 10 5 2 2 2 2" xfId="1597"/>
    <cellStyle name="Normal 10 5 2 2 2 2 2" xfId="1598"/>
    <cellStyle name="Normal 10 5 2 2 2 3" xfId="1599"/>
    <cellStyle name="Normal 10 5 2 2 2 3 2" xfId="1600"/>
    <cellStyle name="Normal 10 5 2 2 2 4" xfId="1601"/>
    <cellStyle name="Normal 10 5 2 2 2 5" xfId="1602"/>
    <cellStyle name="Normal 10 5 2 2 2 6" xfId="1603"/>
    <cellStyle name="Normal 10 5 2 2 3" xfId="1604"/>
    <cellStyle name="Normal 10 5 2 2 3 2" xfId="1605"/>
    <cellStyle name="Normal 10 5 2 2 4" xfId="1606"/>
    <cellStyle name="Normal 10 5 2 2 4 2" xfId="1607"/>
    <cellStyle name="Normal 10 5 2 2 5" xfId="1608"/>
    <cellStyle name="Normal 10 5 2 2 6" xfId="1609"/>
    <cellStyle name="Normal 10 5 2 2 7" xfId="1610"/>
    <cellStyle name="Normal 10 5 2 3" xfId="1611"/>
    <cellStyle name="Normal 10 5 2 3 2" xfId="1612"/>
    <cellStyle name="Normal 10 5 2 3 2 2" xfId="1613"/>
    <cellStyle name="Normal 10 5 2 3 3" xfId="1614"/>
    <cellStyle name="Normal 10 5 2 3 3 2" xfId="1615"/>
    <cellStyle name="Normal 10 5 2 3 4" xfId="1616"/>
    <cellStyle name="Normal 10 5 2 3 5" xfId="1617"/>
    <cellStyle name="Normal 10 5 2 3 6" xfId="1618"/>
    <cellStyle name="Normal 10 5 2 4" xfId="1619"/>
    <cellStyle name="Normal 10 5 2 4 2" xfId="1620"/>
    <cellStyle name="Normal 10 5 2 5" xfId="1621"/>
    <cellStyle name="Normal 10 5 2 5 2" xfId="1622"/>
    <cellStyle name="Normal 10 5 2 6" xfId="1623"/>
    <cellStyle name="Normal 10 5 2 7" xfId="1624"/>
    <cellStyle name="Normal 10 5 2 8" xfId="1625"/>
    <cellStyle name="Normal 10 5 3" xfId="1626"/>
    <cellStyle name="Normal 10 5 3 2" xfId="1627"/>
    <cellStyle name="Normal 10 5 3 2 2" xfId="1628"/>
    <cellStyle name="Normal 10 5 3 2 2 2" xfId="1629"/>
    <cellStyle name="Normal 10 5 3 2 3" xfId="1630"/>
    <cellStyle name="Normal 10 5 3 2 3 2" xfId="1631"/>
    <cellStyle name="Normal 10 5 3 2 4" xfId="1632"/>
    <cellStyle name="Normal 10 5 3 2 5" xfId="1633"/>
    <cellStyle name="Normal 10 5 3 2 6" xfId="1634"/>
    <cellStyle name="Normal 10 5 3 3" xfId="1635"/>
    <cellStyle name="Normal 10 5 3 3 2" xfId="1636"/>
    <cellStyle name="Normal 10 5 3 4" xfId="1637"/>
    <cellStyle name="Normal 10 5 3 4 2" xfId="1638"/>
    <cellStyle name="Normal 10 5 3 5" xfId="1639"/>
    <cellStyle name="Normal 10 5 3 6" xfId="1640"/>
    <cellStyle name="Normal 10 5 3 7" xfId="1641"/>
    <cellStyle name="Normal 10 5 4" xfId="1642"/>
    <cellStyle name="Normal 10 5 4 2" xfId="1643"/>
    <cellStyle name="Normal 10 5 4 2 2" xfId="1644"/>
    <cellStyle name="Normal 10 5 4 3" xfId="1645"/>
    <cellStyle name="Normal 10 5 4 3 2" xfId="1646"/>
    <cellStyle name="Normal 10 5 4 4" xfId="1647"/>
    <cellStyle name="Normal 10 5 4 5" xfId="1648"/>
    <cellStyle name="Normal 10 5 4 6" xfId="1649"/>
    <cellStyle name="Normal 10 5 5" xfId="1650"/>
    <cellStyle name="Normal 10 5 5 2" xfId="1651"/>
    <cellStyle name="Normal 10 5 6" xfId="1652"/>
    <cellStyle name="Normal 10 5 6 2" xfId="1653"/>
    <cellStyle name="Normal 10 5 7" xfId="1654"/>
    <cellStyle name="Normal 10 5 8" xfId="1655"/>
    <cellStyle name="Normal 10 5 9" xfId="1656"/>
    <cellStyle name="Normal 10 6" xfId="1657"/>
    <cellStyle name="Normal 10 6 2" xfId="1658"/>
    <cellStyle name="Normal 10 6 2 2" xfId="1659"/>
    <cellStyle name="Normal 10 6 2 2 2" xfId="1660"/>
    <cellStyle name="Normal 10 6 2 2 2 2" xfId="1661"/>
    <cellStyle name="Normal 10 6 2 2 3" xfId="1662"/>
    <cellStyle name="Normal 10 6 2 2 3 2" xfId="1663"/>
    <cellStyle name="Normal 10 6 2 2 4" xfId="1664"/>
    <cellStyle name="Normal 10 6 2 2 5" xfId="1665"/>
    <cellStyle name="Normal 10 6 2 2 6" xfId="1666"/>
    <cellStyle name="Normal 10 6 2 3" xfId="1667"/>
    <cellStyle name="Normal 10 6 2 3 2" xfId="1668"/>
    <cellStyle name="Normal 10 6 2 4" xfId="1669"/>
    <cellStyle name="Normal 10 6 2 4 2" xfId="1670"/>
    <cellStyle name="Normal 10 6 2 5" xfId="1671"/>
    <cellStyle name="Normal 10 6 2 6" xfId="1672"/>
    <cellStyle name="Normal 10 6 2 7" xfId="1673"/>
    <cellStyle name="Normal 10 6 3" xfId="1674"/>
    <cellStyle name="Normal 10 6 3 2" xfId="1675"/>
    <cellStyle name="Normal 10 6 3 2 2" xfId="1676"/>
    <cellStyle name="Normal 10 6 3 3" xfId="1677"/>
    <cellStyle name="Normal 10 6 3 3 2" xfId="1678"/>
    <cellStyle name="Normal 10 6 3 4" xfId="1679"/>
    <cellStyle name="Normal 10 6 3 5" xfId="1680"/>
    <cellStyle name="Normal 10 6 3 6" xfId="1681"/>
    <cellStyle name="Normal 10 6 4" xfId="1682"/>
    <cellStyle name="Normal 10 6 4 2" xfId="1683"/>
    <cellStyle name="Normal 10 6 5" xfId="1684"/>
    <cellStyle name="Normal 10 6 5 2" xfId="1685"/>
    <cellStyle name="Normal 10 6 6" xfId="1686"/>
    <cellStyle name="Normal 10 6 7" xfId="1687"/>
    <cellStyle name="Normal 10 6 8" xfId="1688"/>
    <cellStyle name="Normal 10 7" xfId="1689"/>
    <cellStyle name="Normal 10 7 2" xfId="1690"/>
    <cellStyle name="Normal 10 7 2 2" xfId="1691"/>
    <cellStyle name="Normal 10 7 2 2 2" xfId="1692"/>
    <cellStyle name="Normal 10 7 2 3" xfId="1693"/>
    <cellStyle name="Normal 10 7 2 3 2" xfId="1694"/>
    <cellStyle name="Normal 10 7 2 4" xfId="1695"/>
    <cellStyle name="Normal 10 7 2 5" xfId="1696"/>
    <cellStyle name="Normal 10 7 2 6" xfId="1697"/>
    <cellStyle name="Normal 10 7 3" xfId="1698"/>
    <cellStyle name="Normal 10 7 3 2" xfId="1699"/>
    <cellStyle name="Normal 10 7 4" xfId="1700"/>
    <cellStyle name="Normal 10 7 4 2" xfId="1701"/>
    <cellStyle name="Normal 10 7 5" xfId="1702"/>
    <cellStyle name="Normal 10 7 6" xfId="1703"/>
    <cellStyle name="Normal 10 7 7" xfId="1704"/>
    <cellStyle name="Normal 10 8" xfId="1705"/>
    <cellStyle name="Normal 10 8 2" xfId="1706"/>
    <cellStyle name="Normal 10 8 2 2" xfId="1707"/>
    <cellStyle name="Normal 10 8 3" xfId="1708"/>
    <cellStyle name="Normal 10 8 3 2" xfId="1709"/>
    <cellStyle name="Normal 10 8 4" xfId="1710"/>
    <cellStyle name="Normal 10 8 5" xfId="1711"/>
    <cellStyle name="Normal 10 8 6" xfId="1712"/>
    <cellStyle name="Normal 10 9" xfId="1713"/>
    <cellStyle name="Normal 10 9 2" xfId="1714"/>
    <cellStyle name="Normal 10_Programa" xfId="1715"/>
    <cellStyle name="Normal 100" xfId="1716"/>
    <cellStyle name="Normal 101" xfId="1717"/>
    <cellStyle name="Normal 102" xfId="1718"/>
    <cellStyle name="Normal 103" xfId="1719"/>
    <cellStyle name="Normal 104" xfId="1720"/>
    <cellStyle name="Normal 105" xfId="1721"/>
    <cellStyle name="Normal 106" xfId="1722"/>
    <cellStyle name="Normal 107" xfId="1723"/>
    <cellStyle name="Normal 108" xfId="1724"/>
    <cellStyle name="Normal 109" xfId="1725"/>
    <cellStyle name="Normal 11" xfId="1726"/>
    <cellStyle name="Normal 11 2" xfId="1727"/>
    <cellStyle name="Normal 11 2 2" xfId="1728"/>
    <cellStyle name="Normal 11 2 3" xfId="1729"/>
    <cellStyle name="Normal 11 3" xfId="1730"/>
    <cellStyle name="Normal 11 4" xfId="1731"/>
    <cellStyle name="Normal 11_Programa" xfId="1732"/>
    <cellStyle name="Normal 110" xfId="1733"/>
    <cellStyle name="Normal 111" xfId="1734"/>
    <cellStyle name="Normal 112" xfId="1735"/>
    <cellStyle name="Normal 113" xfId="1736"/>
    <cellStyle name="Normal 114" xfId="1737"/>
    <cellStyle name="Normal 115" xfId="1738"/>
    <cellStyle name="Normal 116" xfId="1739"/>
    <cellStyle name="Normal 117" xfId="1740"/>
    <cellStyle name="Normal 118" xfId="1741"/>
    <cellStyle name="Normal 119" xfId="1742"/>
    <cellStyle name="Normal 12" xfId="286"/>
    <cellStyle name="Normal 12 2" xfId="1743"/>
    <cellStyle name="Normal 12 3" xfId="1744"/>
    <cellStyle name="Normal 12 3 2" xfId="1745"/>
    <cellStyle name="Normal 12 3 3" xfId="1746"/>
    <cellStyle name="Normal 120" xfId="1747"/>
    <cellStyle name="Normal 121" xfId="1748"/>
    <cellStyle name="Normal 122" xfId="1749"/>
    <cellStyle name="Normal 123" xfId="1750"/>
    <cellStyle name="Normal 124" xfId="1751"/>
    <cellStyle name="Normal 125" xfId="1752"/>
    <cellStyle name="Normal 126" xfId="1753"/>
    <cellStyle name="Normal 127" xfId="1754"/>
    <cellStyle name="Normal 128" xfId="1755"/>
    <cellStyle name="Normal 129" xfId="1756"/>
    <cellStyle name="Normal 13" xfId="287"/>
    <cellStyle name="Normal 13 2" xfId="1757"/>
    <cellStyle name="Normal 13 2 2" xfId="5836"/>
    <cellStyle name="Normal 13 2 2 2" xfId="5837"/>
    <cellStyle name="Normal 13 2 2 2 2" xfId="8923"/>
    <cellStyle name="Normal 13 2 2 3" xfId="8924"/>
    <cellStyle name="Normal 13 2 3" xfId="5838"/>
    <cellStyle name="Normal 13 2 3 2" xfId="8925"/>
    <cellStyle name="Normal 13 2 4" xfId="8926"/>
    <cellStyle name="Normal 13 2 5" xfId="9806"/>
    <cellStyle name="Normal 13 3" xfId="1758"/>
    <cellStyle name="Normal 13 4" xfId="1759"/>
    <cellStyle name="Normal 13 4 2" xfId="5839"/>
    <cellStyle name="Normal 13 4 2 2" xfId="8927"/>
    <cellStyle name="Normal 13 4 3" xfId="8928"/>
    <cellStyle name="Normal 13 5" xfId="1760"/>
    <cellStyle name="Normal 13 5 2" xfId="8929"/>
    <cellStyle name="Normal 13 6" xfId="8930"/>
    <cellStyle name="Normal 130" xfId="1761"/>
    <cellStyle name="Normal 131" xfId="1762"/>
    <cellStyle name="Normal 132" xfId="1763"/>
    <cellStyle name="Normal 133" xfId="1764"/>
    <cellStyle name="Normal 134" xfId="1765"/>
    <cellStyle name="Normal 135" xfId="1766"/>
    <cellStyle name="Normal 136" xfId="1767"/>
    <cellStyle name="Normal 137" xfId="1768"/>
    <cellStyle name="Normal 138" xfId="1769"/>
    <cellStyle name="Normal 139" xfId="1770"/>
    <cellStyle name="Normal 14" xfId="284"/>
    <cellStyle name="Normal 14 2" xfId="1771"/>
    <cellStyle name="Normal 14 2 2" xfId="5840"/>
    <cellStyle name="Normal 14 2 2 2" xfId="5841"/>
    <cellStyle name="Normal 14 2 2 2 2" xfId="8931"/>
    <cellStyle name="Normal 14 2 2 3" xfId="8932"/>
    <cellStyle name="Normal 14 2 3" xfId="5842"/>
    <cellStyle name="Normal 14 2 3 2" xfId="8933"/>
    <cellStyle name="Normal 14 2 4" xfId="8934"/>
    <cellStyle name="Normal 14 2 5" xfId="9807"/>
    <cellStyle name="Normal 14 3" xfId="5843"/>
    <cellStyle name="Normal 14 3 2" xfId="5844"/>
    <cellStyle name="Normal 14 3 2 2" xfId="8935"/>
    <cellStyle name="Normal 14 3 3" xfId="8936"/>
    <cellStyle name="Normal 140" xfId="1772"/>
    <cellStyle name="Normal 141" xfId="1773"/>
    <cellStyle name="Normal 142" xfId="1774"/>
    <cellStyle name="Normal 143" xfId="1775"/>
    <cellStyle name="Normal 144" xfId="1776"/>
    <cellStyle name="Normal 145" xfId="1777"/>
    <cellStyle name="Normal 146" xfId="1778"/>
    <cellStyle name="Normal 147" xfId="1779"/>
    <cellStyle name="Normal 148" xfId="1780"/>
    <cellStyle name="Normal 149" xfId="1781"/>
    <cellStyle name="Normal 15" xfId="285"/>
    <cellStyle name="Normal 15 2" xfId="1782"/>
    <cellStyle name="Normal 15 2 2" xfId="1783"/>
    <cellStyle name="Normal 15 3" xfId="1784"/>
    <cellStyle name="Normal 150" xfId="1785"/>
    <cellStyle name="Normal 151" xfId="1786"/>
    <cellStyle name="Normal 152" xfId="1787"/>
    <cellStyle name="Normal 153" xfId="1788"/>
    <cellStyle name="Normal 154" xfId="1789"/>
    <cellStyle name="Normal 155" xfId="1790"/>
    <cellStyle name="Normal 156" xfId="1791"/>
    <cellStyle name="Normal 157" xfId="1792"/>
    <cellStyle name="Normal 158" xfId="1793"/>
    <cellStyle name="Normal 159" xfId="1794"/>
    <cellStyle name="Normal 16" xfId="1795"/>
    <cellStyle name="Normal 160" xfId="1796"/>
    <cellStyle name="Normal 161" xfId="1797"/>
    <cellStyle name="Normal 162" xfId="1798"/>
    <cellStyle name="Normal 163" xfId="1799"/>
    <cellStyle name="Normal 164" xfId="1800"/>
    <cellStyle name="Normal 165" xfId="1801"/>
    <cellStyle name="Normal 166" xfId="1802"/>
    <cellStyle name="Normal 167" xfId="1803"/>
    <cellStyle name="Normal 168" xfId="1804"/>
    <cellStyle name="Normal 169" xfId="1805"/>
    <cellStyle name="Normal 17" xfId="1806"/>
    <cellStyle name="Normal 170" xfId="1807"/>
    <cellStyle name="Normal 171" xfId="1808"/>
    <cellStyle name="Normal 172" xfId="1809"/>
    <cellStyle name="Normal 173" xfId="1810"/>
    <cellStyle name="Normal 174" xfId="1811"/>
    <cellStyle name="Normal 175" xfId="1812"/>
    <cellStyle name="Normal 176" xfId="1813"/>
    <cellStyle name="Normal 177" xfId="1814"/>
    <cellStyle name="Normal 178" xfId="1815"/>
    <cellStyle name="Normal 179" xfId="1816"/>
    <cellStyle name="Normal 18" xfId="1817"/>
    <cellStyle name="Normal 180" xfId="1818"/>
    <cellStyle name="Normal 181" xfId="1819"/>
    <cellStyle name="Normal 182" xfId="1820"/>
    <cellStyle name="Normal 183" xfId="1821"/>
    <cellStyle name="Normal 184" xfId="1822"/>
    <cellStyle name="Normal 185" xfId="1823"/>
    <cellStyle name="Normal 186" xfId="1824"/>
    <cellStyle name="Normal 187" xfId="1825"/>
    <cellStyle name="Normal 188" xfId="1826"/>
    <cellStyle name="Normal 189" xfId="1827"/>
    <cellStyle name="Normal 19" xfId="1828"/>
    <cellStyle name="Normal 19 2" xfId="5845"/>
    <cellStyle name="Normal 19 2 2" xfId="8937"/>
    <cellStyle name="Normal 19 3" xfId="8938"/>
    <cellStyle name="Normal 190" xfId="1829"/>
    <cellStyle name="Normal 191" xfId="1830"/>
    <cellStyle name="Normal 192" xfId="1831"/>
    <cellStyle name="Normal 193" xfId="1832"/>
    <cellStyle name="Normal 194" xfId="1833"/>
    <cellStyle name="Normal 195" xfId="1834"/>
    <cellStyle name="Normal 196" xfId="1835"/>
    <cellStyle name="Normal 197" xfId="1836"/>
    <cellStyle name="Normal 198" xfId="1837"/>
    <cellStyle name="Normal 199" xfId="1838"/>
    <cellStyle name="Normal 2" xfId="2"/>
    <cellStyle name="Normal 2 10" xfId="6345"/>
    <cellStyle name="Normal 2 11" xfId="9474"/>
    <cellStyle name="Normal 2 12" xfId="9875"/>
    <cellStyle name="Normal 2 2" xfId="266"/>
    <cellStyle name="Normal 2 2 2" xfId="292"/>
    <cellStyle name="Normal 2 2 2 2" xfId="1839"/>
    <cellStyle name="Normal 2 2 2 2 2" xfId="5846"/>
    <cellStyle name="Normal 2 2 2 2 2 2" xfId="5847"/>
    <cellStyle name="Normal 2 2 2 2 2 2 2" xfId="8939"/>
    <cellStyle name="Normal 2 2 2 2 2 3" xfId="8940"/>
    <cellStyle name="Normal 2 2 2 2 3" xfId="5848"/>
    <cellStyle name="Normal 2 2 2 2 3 2" xfId="8941"/>
    <cellStyle name="Normal 2 2 2 2 4" xfId="8942"/>
    <cellStyle name="Normal 2 2 2 2 5" xfId="9808"/>
    <cellStyle name="Normal 2 2 2 3" xfId="1840"/>
    <cellStyle name="Normal 2 2 2 4" xfId="5849"/>
    <cellStyle name="Normal 2 2 2 4 2" xfId="5850"/>
    <cellStyle name="Normal 2 2 2 4 2 2" xfId="8943"/>
    <cellStyle name="Normal 2 2 2 4 3" xfId="8944"/>
    <cellStyle name="Normal 2 2 2 5" xfId="5851"/>
    <cellStyle name="Normal 2 2 2 5 2" xfId="8945"/>
    <cellStyle name="Normal 2 2 2 6" xfId="8946"/>
    <cellStyle name="Normal 2 2 3" xfId="1841"/>
    <cellStyle name="Normal 2 2 3 2" xfId="5852"/>
    <cellStyle name="Normal 2 2 3 2 2" xfId="5853"/>
    <cellStyle name="Normal 2 2 3 2 2 2" xfId="8947"/>
    <cellStyle name="Normal 2 2 3 2 3" xfId="8948"/>
    <cellStyle name="Normal 2 2 3 3" xfId="5854"/>
    <cellStyle name="Normal 2 2 3 3 2" xfId="8949"/>
    <cellStyle name="Normal 2 2 3 4" xfId="8950"/>
    <cellStyle name="Normal 2 2 3 5" xfId="9809"/>
    <cellStyle name="Normal 2 2 4" xfId="1842"/>
    <cellStyle name="Normal 2 2 5" xfId="5855"/>
    <cellStyle name="Normal 2 2 5 2" xfId="5856"/>
    <cellStyle name="Normal 2 2 5 2 2" xfId="8951"/>
    <cellStyle name="Normal 2 2 5 3" xfId="8952"/>
    <cellStyle name="Normal 2 2 6" xfId="5857"/>
    <cellStyle name="Normal 2 2 6 2" xfId="8953"/>
    <cellStyle name="Normal 2 2 7" xfId="8954"/>
    <cellStyle name="Normal 2 2 8" xfId="9914"/>
    <cellStyle name="Normal 2 2 9" xfId="9920"/>
    <cellStyle name="Normal 2 3" xfId="246"/>
    <cellStyle name="Normal 2 3 2" xfId="1843"/>
    <cellStyle name="Normal 2 3 2 2" xfId="5858"/>
    <cellStyle name="Normal 2 3 2 2 2" xfId="5859"/>
    <cellStyle name="Normal 2 3 2 2 2 2" xfId="8955"/>
    <cellStyle name="Normal 2 3 2 2 3" xfId="8956"/>
    <cellStyle name="Normal 2 3 2 3" xfId="5860"/>
    <cellStyle name="Normal 2 3 2 3 2" xfId="5861"/>
    <cellStyle name="Normal 2 3 2 3 2 2" xfId="8957"/>
    <cellStyle name="Normal 2 3 2 3 3" xfId="8958"/>
    <cellStyle name="Normal 2 3 2 4" xfId="5862"/>
    <cellStyle name="Normal 2 3 2 4 2" xfId="5863"/>
    <cellStyle name="Normal 2 3 2 4 2 2" xfId="8959"/>
    <cellStyle name="Normal 2 3 2 4 3" xfId="8960"/>
    <cellStyle name="Normal 2 3 2 5" xfId="5864"/>
    <cellStyle name="Normal 2 3 2 5 2" xfId="8961"/>
    <cellStyle name="Normal 2 3 2 6" xfId="8962"/>
    <cellStyle name="Normal 2 3 2 7" xfId="9810"/>
    <cellStyle name="Normal 2 3 3" xfId="1844"/>
    <cellStyle name="Normal 2 3 3 2" xfId="5865"/>
    <cellStyle name="Normal 2 3 3 2 2" xfId="5866"/>
    <cellStyle name="Normal 2 3 3 2 2 2" xfId="8963"/>
    <cellStyle name="Normal 2 3 3 2 3" xfId="8964"/>
    <cellStyle name="Normal 2 3 3 3" xfId="5867"/>
    <cellStyle name="Normal 2 3 3 3 2" xfId="8965"/>
    <cellStyle name="Normal 2 3 3 4" xfId="8966"/>
    <cellStyle name="Normal 2 3 3 5" xfId="9811"/>
    <cellStyle name="Normal 2 3 4" xfId="5868"/>
    <cellStyle name="Normal 2 3 5" xfId="5869"/>
    <cellStyle name="Normal 2 3 5 2" xfId="5870"/>
    <cellStyle name="Normal 2 3 5 2 2" xfId="8967"/>
    <cellStyle name="Normal 2 3 5 3" xfId="8968"/>
    <cellStyle name="Normal 2 3 6" xfId="5871"/>
    <cellStyle name="Normal 2 3 6 2" xfId="8969"/>
    <cellStyle name="Normal 2 3 7" xfId="8970"/>
    <cellStyle name="Normal 2 4" xfId="288"/>
    <cellStyle name="Normal 2 5" xfId="317"/>
    <cellStyle name="Normal 2 5 2" xfId="1845"/>
    <cellStyle name="Normal 2 5 3" xfId="1846"/>
    <cellStyle name="Normal 2 6" xfId="1847"/>
    <cellStyle name="Normal 2 7" xfId="1848"/>
    <cellStyle name="Normal 2 8" xfId="6343"/>
    <cellStyle name="Normal 2 9" xfId="6344"/>
    <cellStyle name="Normal 2_BITACORA" xfId="1849"/>
    <cellStyle name="Normal 20" xfId="302"/>
    <cellStyle name="Normal 20 2" xfId="5872"/>
    <cellStyle name="Normal 20 2 2" xfId="8971"/>
    <cellStyle name="Normal 20 3" xfId="8972"/>
    <cellStyle name="Normal 20 4" xfId="9812"/>
    <cellStyle name="Normal 200" xfId="1850"/>
    <cellStyle name="Normal 201" xfId="1851"/>
    <cellStyle name="Normal 202" xfId="1852"/>
    <cellStyle name="Normal 203" xfId="1853"/>
    <cellStyle name="Normal 204" xfId="1854"/>
    <cellStyle name="Normal 205" xfId="1855"/>
    <cellStyle name="Normal 206" xfId="1856"/>
    <cellStyle name="Normal 207" xfId="1857"/>
    <cellStyle name="Normal 208" xfId="1858"/>
    <cellStyle name="Normal 209" xfId="1859"/>
    <cellStyle name="Normal 21" xfId="300"/>
    <cellStyle name="Normal 21 2" xfId="5873"/>
    <cellStyle name="Normal 21 2 2" xfId="8973"/>
    <cellStyle name="Normal 21 3" xfId="8974"/>
    <cellStyle name="Normal 210" xfId="1860"/>
    <cellStyle name="Normal 211" xfId="1861"/>
    <cellStyle name="Normal 212" xfId="1862"/>
    <cellStyle name="Normal 213" xfId="1863"/>
    <cellStyle name="Normal 214" xfId="1864"/>
    <cellStyle name="Normal 215" xfId="1865"/>
    <cellStyle name="Normal 216" xfId="1866"/>
    <cellStyle name="Normal 217" xfId="1867"/>
    <cellStyle name="Normal 218" xfId="1868"/>
    <cellStyle name="Normal 219" xfId="1869"/>
    <cellStyle name="Normal 22" xfId="1870"/>
    <cellStyle name="Normal 22 2" xfId="5874"/>
    <cellStyle name="Normal 22 2 2" xfId="8975"/>
    <cellStyle name="Normal 22 3" xfId="8976"/>
    <cellStyle name="Normal 220" xfId="1871"/>
    <cellStyle name="Normal 221" xfId="1872"/>
    <cellStyle name="Normal 222" xfId="6342"/>
    <cellStyle name="Normal 223" xfId="9876"/>
    <cellStyle name="Normal 224" xfId="9877"/>
    <cellStyle name="Normal 225" xfId="9912"/>
    <cellStyle name="Normal 226" xfId="9913"/>
    <cellStyle name="Normal 23" xfId="299"/>
    <cellStyle name="Normal 23 2" xfId="5875"/>
    <cellStyle name="Normal 23 2 2" xfId="8977"/>
    <cellStyle name="Normal 23 3" xfId="8978"/>
    <cellStyle name="Normal 23 4" xfId="9477"/>
    <cellStyle name="Normal 23 4 2" xfId="9918"/>
    <cellStyle name="Normal 24" xfId="301"/>
    <cellStyle name="Normal 24 2" xfId="5876"/>
    <cellStyle name="Normal 24 2 2" xfId="8979"/>
    <cellStyle name="Normal 24 3" xfId="8980"/>
    <cellStyle name="Normal 25" xfId="303"/>
    <cellStyle name="Normal 25 2" xfId="5877"/>
    <cellStyle name="Normal 25 2 2" xfId="8981"/>
    <cellStyle name="Normal 25 3" xfId="8982"/>
    <cellStyle name="Normal 26" xfId="305"/>
    <cellStyle name="Normal 26 2" xfId="1873"/>
    <cellStyle name="Normal 26 2 2" xfId="1874"/>
    <cellStyle name="Normal 26 3" xfId="1875"/>
    <cellStyle name="Normal 26 3 2" xfId="1876"/>
    <cellStyle name="Normal 26 4" xfId="1877"/>
    <cellStyle name="Normal 26 5" xfId="1878"/>
    <cellStyle name="Normal 26 6" xfId="1879"/>
    <cellStyle name="Normal 26 7" xfId="1880"/>
    <cellStyle name="Normal 27" xfId="304"/>
    <cellStyle name="Normal 27 2" xfId="5878"/>
    <cellStyle name="Normal 27 2 2" xfId="8983"/>
    <cellStyle name="Normal 27 3" xfId="8984"/>
    <cellStyle name="Normal 28" xfId="306"/>
    <cellStyle name="Normal 28 2" xfId="5879"/>
    <cellStyle name="Normal 28 2 2" xfId="8985"/>
    <cellStyle name="Normal 28 3" xfId="8986"/>
    <cellStyle name="Normal 29" xfId="307"/>
    <cellStyle name="Normal 29 2" xfId="5880"/>
    <cellStyle name="Normal 29 2 2" xfId="8987"/>
    <cellStyle name="Normal 29 3" xfId="8988"/>
    <cellStyle name="Normal 29 4" xfId="9874"/>
    <cellStyle name="Normal 29 4 2" xfId="9919"/>
    <cellStyle name="Normal 3" xfId="4"/>
    <cellStyle name="Normal 3 10" xfId="1881"/>
    <cellStyle name="Normal 3 10 2" xfId="1882"/>
    <cellStyle name="Normal 3 10 2 2" xfId="1883"/>
    <cellStyle name="Normal 3 10 2 2 2" xfId="1884"/>
    <cellStyle name="Normal 3 10 2 2 2 2" xfId="1885"/>
    <cellStyle name="Normal 3 10 2 2 2 2 2" xfId="1886"/>
    <cellStyle name="Normal 3 10 2 2 2 3" xfId="1887"/>
    <cellStyle name="Normal 3 10 2 2 2 3 2" xfId="1888"/>
    <cellStyle name="Normal 3 10 2 2 2 4" xfId="1889"/>
    <cellStyle name="Normal 3 10 2 2 2 5" xfId="1890"/>
    <cellStyle name="Normal 3 10 2 2 2 6" xfId="1891"/>
    <cellStyle name="Normal 3 10 2 2 3" xfId="1892"/>
    <cellStyle name="Normal 3 10 2 2 3 2" xfId="1893"/>
    <cellStyle name="Normal 3 10 2 2 4" xfId="1894"/>
    <cellStyle name="Normal 3 10 2 2 4 2" xfId="1895"/>
    <cellStyle name="Normal 3 10 2 2 5" xfId="1896"/>
    <cellStyle name="Normal 3 10 2 2 6" xfId="1897"/>
    <cellStyle name="Normal 3 10 2 2 7" xfId="1898"/>
    <cellStyle name="Normal 3 10 2 3" xfId="1899"/>
    <cellStyle name="Normal 3 10 2 3 2" xfId="1900"/>
    <cellStyle name="Normal 3 10 2 3 2 2" xfId="1901"/>
    <cellStyle name="Normal 3 10 2 3 3" xfId="1902"/>
    <cellStyle name="Normal 3 10 2 3 3 2" xfId="1903"/>
    <cellStyle name="Normal 3 10 2 3 4" xfId="1904"/>
    <cellStyle name="Normal 3 10 2 3 5" xfId="1905"/>
    <cellStyle name="Normal 3 10 2 3 6" xfId="1906"/>
    <cellStyle name="Normal 3 10 2 4" xfId="1907"/>
    <cellStyle name="Normal 3 10 2 4 2" xfId="1908"/>
    <cellStyle name="Normal 3 10 2 5" xfId="1909"/>
    <cellStyle name="Normal 3 10 2 5 2" xfId="1910"/>
    <cellStyle name="Normal 3 10 2 6" xfId="1911"/>
    <cellStyle name="Normal 3 10 2 7" xfId="1912"/>
    <cellStyle name="Normal 3 10 2 8" xfId="1913"/>
    <cellStyle name="Normal 3 10 3" xfId="1914"/>
    <cellStyle name="Normal 3 10 3 2" xfId="1915"/>
    <cellStyle name="Normal 3 10 3 2 2" xfId="1916"/>
    <cellStyle name="Normal 3 10 3 2 2 2" xfId="1917"/>
    <cellStyle name="Normal 3 10 3 2 3" xfId="1918"/>
    <cellStyle name="Normal 3 10 3 2 3 2" xfId="1919"/>
    <cellStyle name="Normal 3 10 3 2 4" xfId="1920"/>
    <cellStyle name="Normal 3 10 3 2 5" xfId="1921"/>
    <cellStyle name="Normal 3 10 3 2 6" xfId="1922"/>
    <cellStyle name="Normal 3 10 3 3" xfId="1923"/>
    <cellStyle name="Normal 3 10 3 3 2" xfId="1924"/>
    <cellStyle name="Normal 3 10 3 4" xfId="1925"/>
    <cellStyle name="Normal 3 10 3 4 2" xfId="1926"/>
    <cellStyle name="Normal 3 10 3 5" xfId="1927"/>
    <cellStyle name="Normal 3 10 3 6" xfId="1928"/>
    <cellStyle name="Normal 3 10 3 7" xfId="1929"/>
    <cellStyle name="Normal 3 10 4" xfId="1930"/>
    <cellStyle name="Normal 3 10 4 2" xfId="1931"/>
    <cellStyle name="Normal 3 10 4 2 2" xfId="1932"/>
    <cellStyle name="Normal 3 10 4 3" xfId="1933"/>
    <cellStyle name="Normal 3 10 4 3 2" xfId="1934"/>
    <cellStyle name="Normal 3 10 4 4" xfId="1935"/>
    <cellStyle name="Normal 3 10 4 5" xfId="1936"/>
    <cellStyle name="Normal 3 10 4 6" xfId="1937"/>
    <cellStyle name="Normal 3 10 5" xfId="1938"/>
    <cellStyle name="Normal 3 10 5 2" xfId="1939"/>
    <cellStyle name="Normal 3 10 6" xfId="1940"/>
    <cellStyle name="Normal 3 10 6 2" xfId="1941"/>
    <cellStyle name="Normal 3 10 7" xfId="1942"/>
    <cellStyle name="Normal 3 10 8" xfId="1943"/>
    <cellStyle name="Normal 3 10 9" xfId="1944"/>
    <cellStyle name="Normal 3 11" xfId="1945"/>
    <cellStyle name="Normal 3 11 2" xfId="1946"/>
    <cellStyle name="Normal 3 11 2 2" xfId="1947"/>
    <cellStyle name="Normal 3 11 2 2 2" xfId="1948"/>
    <cellStyle name="Normal 3 11 2 2 2 2" xfId="1949"/>
    <cellStyle name="Normal 3 11 2 2 3" xfId="1950"/>
    <cellStyle name="Normal 3 11 2 2 3 2" xfId="1951"/>
    <cellStyle name="Normal 3 11 2 2 4" xfId="1952"/>
    <cellStyle name="Normal 3 11 2 2 5" xfId="1953"/>
    <cellStyle name="Normal 3 11 2 2 6" xfId="1954"/>
    <cellStyle name="Normal 3 11 2 3" xfId="1955"/>
    <cellStyle name="Normal 3 11 2 3 2" xfId="1956"/>
    <cellStyle name="Normal 3 11 2 4" xfId="1957"/>
    <cellStyle name="Normal 3 11 2 4 2" xfId="1958"/>
    <cellStyle name="Normal 3 11 2 5" xfId="1959"/>
    <cellStyle name="Normal 3 11 2 6" xfId="1960"/>
    <cellStyle name="Normal 3 11 2 7" xfId="1961"/>
    <cellStyle name="Normal 3 11 3" xfId="1962"/>
    <cellStyle name="Normal 3 11 3 2" xfId="1963"/>
    <cellStyle name="Normal 3 11 3 2 2" xfId="1964"/>
    <cellStyle name="Normal 3 11 3 3" xfId="1965"/>
    <cellStyle name="Normal 3 11 3 3 2" xfId="1966"/>
    <cellStyle name="Normal 3 11 3 4" xfId="1967"/>
    <cellStyle name="Normal 3 11 3 5" xfId="1968"/>
    <cellStyle name="Normal 3 11 3 6" xfId="1969"/>
    <cellStyle name="Normal 3 11 4" xfId="1970"/>
    <cellStyle name="Normal 3 11 4 2" xfId="1971"/>
    <cellStyle name="Normal 3 11 5" xfId="1972"/>
    <cellStyle name="Normal 3 11 5 2" xfId="1973"/>
    <cellStyle name="Normal 3 11 6" xfId="1974"/>
    <cellStyle name="Normal 3 11 7" xfId="1975"/>
    <cellStyle name="Normal 3 11 8" xfId="1976"/>
    <cellStyle name="Normal 3 12" xfId="1977"/>
    <cellStyle name="Normal 3 12 2" xfId="1978"/>
    <cellStyle name="Normal 3 12 2 2" xfId="1979"/>
    <cellStyle name="Normal 3 12 2 2 2" xfId="1980"/>
    <cellStyle name="Normal 3 12 2 3" xfId="1981"/>
    <cellStyle name="Normal 3 12 2 3 2" xfId="1982"/>
    <cellStyle name="Normal 3 12 2 4" xfId="1983"/>
    <cellStyle name="Normal 3 12 2 5" xfId="1984"/>
    <cellStyle name="Normal 3 12 2 6" xfId="1985"/>
    <cellStyle name="Normal 3 12 3" xfId="1986"/>
    <cellStyle name="Normal 3 12 3 2" xfId="1987"/>
    <cellStyle name="Normal 3 12 4" xfId="1988"/>
    <cellStyle name="Normal 3 12 4 2" xfId="1989"/>
    <cellStyle name="Normal 3 12 5" xfId="1990"/>
    <cellStyle name="Normal 3 12 6" xfId="1991"/>
    <cellStyle name="Normal 3 12 7" xfId="1992"/>
    <cellStyle name="Normal 3 13" xfId="1993"/>
    <cellStyle name="Normal 3 13 2" xfId="1994"/>
    <cellStyle name="Normal 3 13 2 2" xfId="1995"/>
    <cellStyle name="Normal 3 13 3" xfId="1996"/>
    <cellStyle name="Normal 3 13 3 2" xfId="1997"/>
    <cellStyle name="Normal 3 13 4" xfId="1998"/>
    <cellStyle name="Normal 3 13 5" xfId="1999"/>
    <cellStyle name="Normal 3 13 6" xfId="2000"/>
    <cellStyle name="Normal 3 14" xfId="2001"/>
    <cellStyle name="Normal 3 15" xfId="2002"/>
    <cellStyle name="Normal 3 15 2" xfId="2003"/>
    <cellStyle name="Normal 3 16" xfId="2004"/>
    <cellStyle name="Normal 3 16 2" xfId="2005"/>
    <cellStyle name="Normal 3 17" xfId="2006"/>
    <cellStyle name="Normal 3 18" xfId="2007"/>
    <cellStyle name="Normal 3 19" xfId="2008"/>
    <cellStyle name="Normal 3 2" xfId="62"/>
    <cellStyle name="Normal 3 2 10" xfId="2009"/>
    <cellStyle name="Normal 3 2 10 2" xfId="2010"/>
    <cellStyle name="Normal 3 2 11" xfId="2011"/>
    <cellStyle name="Normal 3 2 11 2" xfId="2012"/>
    <cellStyle name="Normal 3 2 12" xfId="2013"/>
    <cellStyle name="Normal 3 2 13" xfId="2014"/>
    <cellStyle name="Normal 3 2 14" xfId="2015"/>
    <cellStyle name="Normal 3 2 2" xfId="2016"/>
    <cellStyle name="Normal 3 2 2 2" xfId="2017"/>
    <cellStyle name="Normal 3 2 3" xfId="2018"/>
    <cellStyle name="Normal 3 2 3 2" xfId="2019"/>
    <cellStyle name="Normal 3 2 3 2 2" xfId="2020"/>
    <cellStyle name="Normal 3 2 3 2 2 2" xfId="2021"/>
    <cellStyle name="Normal 3 2 3 2 2 2 2" xfId="2022"/>
    <cellStyle name="Normal 3 2 3 2 2 2 2 2" xfId="2023"/>
    <cellStyle name="Normal 3 2 3 2 2 2 3" xfId="2024"/>
    <cellStyle name="Normal 3 2 3 2 2 2 3 2" xfId="2025"/>
    <cellStyle name="Normal 3 2 3 2 2 2 4" xfId="2026"/>
    <cellStyle name="Normal 3 2 3 2 2 2 5" xfId="2027"/>
    <cellStyle name="Normal 3 2 3 2 2 2 6" xfId="2028"/>
    <cellStyle name="Normal 3 2 3 2 2 3" xfId="2029"/>
    <cellStyle name="Normal 3 2 3 2 2 3 2" xfId="2030"/>
    <cellStyle name="Normal 3 2 3 2 2 4" xfId="2031"/>
    <cellStyle name="Normal 3 2 3 2 2 4 2" xfId="2032"/>
    <cellStyle name="Normal 3 2 3 2 2 5" xfId="2033"/>
    <cellStyle name="Normal 3 2 3 2 2 6" xfId="2034"/>
    <cellStyle name="Normal 3 2 3 2 2 7" xfId="2035"/>
    <cellStyle name="Normal 3 2 3 2 3" xfId="2036"/>
    <cellStyle name="Normal 3 2 3 2 3 2" xfId="2037"/>
    <cellStyle name="Normal 3 2 3 2 3 2 2" xfId="2038"/>
    <cellStyle name="Normal 3 2 3 2 3 3" xfId="2039"/>
    <cellStyle name="Normal 3 2 3 2 3 3 2" xfId="2040"/>
    <cellStyle name="Normal 3 2 3 2 3 4" xfId="2041"/>
    <cellStyle name="Normal 3 2 3 2 3 5" xfId="2042"/>
    <cellStyle name="Normal 3 2 3 2 3 6" xfId="2043"/>
    <cellStyle name="Normal 3 2 3 2 4" xfId="2044"/>
    <cellStyle name="Normal 3 2 3 2 4 2" xfId="2045"/>
    <cellStyle name="Normal 3 2 3 2 5" xfId="2046"/>
    <cellStyle name="Normal 3 2 3 2 5 2" xfId="2047"/>
    <cellStyle name="Normal 3 2 3 2 6" xfId="2048"/>
    <cellStyle name="Normal 3 2 3 2 7" xfId="2049"/>
    <cellStyle name="Normal 3 2 3 2 8" xfId="2050"/>
    <cellStyle name="Normal 3 2 3 3" xfId="2051"/>
    <cellStyle name="Normal 3 2 3 3 2" xfId="2052"/>
    <cellStyle name="Normal 3 2 3 3 2 2" xfId="2053"/>
    <cellStyle name="Normal 3 2 3 3 2 2 2" xfId="2054"/>
    <cellStyle name="Normal 3 2 3 3 2 3" xfId="2055"/>
    <cellStyle name="Normal 3 2 3 3 2 3 2" xfId="2056"/>
    <cellStyle name="Normal 3 2 3 3 2 4" xfId="2057"/>
    <cellStyle name="Normal 3 2 3 3 2 5" xfId="2058"/>
    <cellStyle name="Normal 3 2 3 3 2 6" xfId="2059"/>
    <cellStyle name="Normal 3 2 3 3 3" xfId="2060"/>
    <cellStyle name="Normal 3 2 3 3 3 2" xfId="2061"/>
    <cellStyle name="Normal 3 2 3 3 4" xfId="2062"/>
    <cellStyle name="Normal 3 2 3 3 4 2" xfId="2063"/>
    <cellStyle name="Normal 3 2 3 3 5" xfId="2064"/>
    <cellStyle name="Normal 3 2 3 3 6" xfId="2065"/>
    <cellStyle name="Normal 3 2 3 3 7" xfId="2066"/>
    <cellStyle name="Normal 3 2 3 4" xfId="2067"/>
    <cellStyle name="Normal 3 2 3 4 2" xfId="2068"/>
    <cellStyle name="Normal 3 2 3 4 2 2" xfId="2069"/>
    <cellStyle name="Normal 3 2 3 4 3" xfId="2070"/>
    <cellStyle name="Normal 3 2 3 4 3 2" xfId="2071"/>
    <cellStyle name="Normal 3 2 3 4 4" xfId="2072"/>
    <cellStyle name="Normal 3 2 3 4 5" xfId="2073"/>
    <cellStyle name="Normal 3 2 3 4 6" xfId="2074"/>
    <cellStyle name="Normal 3 2 3 5" xfId="2075"/>
    <cellStyle name="Normal 3 2 3 5 2" xfId="2076"/>
    <cellStyle name="Normal 3 2 3 6" xfId="2077"/>
    <cellStyle name="Normal 3 2 3 6 2" xfId="2078"/>
    <cellStyle name="Normal 3 2 3 7" xfId="2079"/>
    <cellStyle name="Normal 3 2 3 8" xfId="2080"/>
    <cellStyle name="Normal 3 2 3 9" xfId="2081"/>
    <cellStyle name="Normal 3 2 4" xfId="2082"/>
    <cellStyle name="Normal 3 2 4 2" xfId="2083"/>
    <cellStyle name="Normal 3 2 4 2 2" xfId="2084"/>
    <cellStyle name="Normal 3 2 4 2 2 2" xfId="2085"/>
    <cellStyle name="Normal 3 2 4 2 2 2 2" xfId="2086"/>
    <cellStyle name="Normal 3 2 4 2 2 2 2 2" xfId="2087"/>
    <cellStyle name="Normal 3 2 4 2 2 2 3" xfId="2088"/>
    <cellStyle name="Normal 3 2 4 2 2 2 3 2" xfId="2089"/>
    <cellStyle name="Normal 3 2 4 2 2 2 4" xfId="2090"/>
    <cellStyle name="Normal 3 2 4 2 2 2 5" xfId="2091"/>
    <cellStyle name="Normal 3 2 4 2 2 2 6" xfId="2092"/>
    <cellStyle name="Normal 3 2 4 2 2 3" xfId="2093"/>
    <cellStyle name="Normal 3 2 4 2 2 3 2" xfId="2094"/>
    <cellStyle name="Normal 3 2 4 2 2 4" xfId="2095"/>
    <cellStyle name="Normal 3 2 4 2 2 4 2" xfId="2096"/>
    <cellStyle name="Normal 3 2 4 2 2 5" xfId="2097"/>
    <cellStyle name="Normal 3 2 4 2 2 6" xfId="2098"/>
    <cellStyle name="Normal 3 2 4 2 2 7" xfId="2099"/>
    <cellStyle name="Normal 3 2 4 2 3" xfId="2100"/>
    <cellStyle name="Normal 3 2 4 2 3 2" xfId="2101"/>
    <cellStyle name="Normal 3 2 4 2 3 2 2" xfId="2102"/>
    <cellStyle name="Normal 3 2 4 2 3 3" xfId="2103"/>
    <cellStyle name="Normal 3 2 4 2 3 3 2" xfId="2104"/>
    <cellStyle name="Normal 3 2 4 2 3 4" xfId="2105"/>
    <cellStyle name="Normal 3 2 4 2 3 5" xfId="2106"/>
    <cellStyle name="Normal 3 2 4 2 3 6" xfId="2107"/>
    <cellStyle name="Normal 3 2 4 2 4" xfId="2108"/>
    <cellStyle name="Normal 3 2 4 2 4 2" xfId="2109"/>
    <cellStyle name="Normal 3 2 4 2 5" xfId="2110"/>
    <cellStyle name="Normal 3 2 4 2 5 2" xfId="2111"/>
    <cellStyle name="Normal 3 2 4 2 6" xfId="2112"/>
    <cellStyle name="Normal 3 2 4 2 7" xfId="2113"/>
    <cellStyle name="Normal 3 2 4 2 8" xfId="2114"/>
    <cellStyle name="Normal 3 2 4 3" xfId="2115"/>
    <cellStyle name="Normal 3 2 4 3 2" xfId="2116"/>
    <cellStyle name="Normal 3 2 4 3 2 2" xfId="2117"/>
    <cellStyle name="Normal 3 2 4 3 2 2 2" xfId="2118"/>
    <cellStyle name="Normal 3 2 4 3 2 3" xfId="2119"/>
    <cellStyle name="Normal 3 2 4 3 2 3 2" xfId="2120"/>
    <cellStyle name="Normal 3 2 4 3 2 4" xfId="2121"/>
    <cellStyle name="Normal 3 2 4 3 2 5" xfId="2122"/>
    <cellStyle name="Normal 3 2 4 3 2 6" xfId="2123"/>
    <cellStyle name="Normal 3 2 4 3 3" xfId="2124"/>
    <cellStyle name="Normal 3 2 4 3 3 2" xfId="2125"/>
    <cellStyle name="Normal 3 2 4 3 4" xfId="2126"/>
    <cellStyle name="Normal 3 2 4 3 4 2" xfId="2127"/>
    <cellStyle name="Normal 3 2 4 3 5" xfId="2128"/>
    <cellStyle name="Normal 3 2 4 3 6" xfId="2129"/>
    <cellStyle name="Normal 3 2 4 3 7" xfId="2130"/>
    <cellStyle name="Normal 3 2 4 4" xfId="2131"/>
    <cellStyle name="Normal 3 2 4 4 2" xfId="2132"/>
    <cellStyle name="Normal 3 2 4 4 2 2" xfId="2133"/>
    <cellStyle name="Normal 3 2 4 4 3" xfId="2134"/>
    <cellStyle name="Normal 3 2 4 4 3 2" xfId="2135"/>
    <cellStyle name="Normal 3 2 4 4 4" xfId="2136"/>
    <cellStyle name="Normal 3 2 4 4 5" xfId="2137"/>
    <cellStyle name="Normal 3 2 4 4 6" xfId="2138"/>
    <cellStyle name="Normal 3 2 4 5" xfId="2139"/>
    <cellStyle name="Normal 3 2 4 5 2" xfId="2140"/>
    <cellStyle name="Normal 3 2 4 6" xfId="2141"/>
    <cellStyle name="Normal 3 2 4 6 2" xfId="2142"/>
    <cellStyle name="Normal 3 2 4 7" xfId="2143"/>
    <cellStyle name="Normal 3 2 4 8" xfId="2144"/>
    <cellStyle name="Normal 3 2 4 9" xfId="2145"/>
    <cellStyle name="Normal 3 2 5" xfId="2146"/>
    <cellStyle name="Normal 3 2 5 10" xfId="2147"/>
    <cellStyle name="Normal 3 2 5 2" xfId="2148"/>
    <cellStyle name="Normal 3 2 5 2 2" xfId="2149"/>
    <cellStyle name="Normal 3 2 5 2 2 2" xfId="2150"/>
    <cellStyle name="Normal 3 2 5 2 2 2 2" xfId="2151"/>
    <cellStyle name="Normal 3 2 5 2 2 2 2 2" xfId="2152"/>
    <cellStyle name="Normal 3 2 5 2 2 2 2 2 2" xfId="2153"/>
    <cellStyle name="Normal 3 2 5 2 2 2 2 3" xfId="2154"/>
    <cellStyle name="Normal 3 2 5 2 2 2 2 3 2" xfId="2155"/>
    <cellStyle name="Normal 3 2 5 2 2 2 2 4" xfId="2156"/>
    <cellStyle name="Normal 3 2 5 2 2 2 2 5" xfId="2157"/>
    <cellStyle name="Normal 3 2 5 2 2 2 2 6" xfId="2158"/>
    <cellStyle name="Normal 3 2 5 2 2 2 3" xfId="2159"/>
    <cellStyle name="Normal 3 2 5 2 2 2 3 2" xfId="2160"/>
    <cellStyle name="Normal 3 2 5 2 2 2 4" xfId="2161"/>
    <cellStyle name="Normal 3 2 5 2 2 2 4 2" xfId="2162"/>
    <cellStyle name="Normal 3 2 5 2 2 2 5" xfId="2163"/>
    <cellStyle name="Normal 3 2 5 2 2 2 6" xfId="2164"/>
    <cellStyle name="Normal 3 2 5 2 2 2 7" xfId="2165"/>
    <cellStyle name="Normal 3 2 5 2 2 3" xfId="2166"/>
    <cellStyle name="Normal 3 2 5 2 2 3 2" xfId="2167"/>
    <cellStyle name="Normal 3 2 5 2 2 3 2 2" xfId="2168"/>
    <cellStyle name="Normal 3 2 5 2 2 3 3" xfId="2169"/>
    <cellStyle name="Normal 3 2 5 2 2 3 3 2" xfId="2170"/>
    <cellStyle name="Normal 3 2 5 2 2 3 4" xfId="2171"/>
    <cellStyle name="Normal 3 2 5 2 2 3 5" xfId="2172"/>
    <cellStyle name="Normal 3 2 5 2 2 3 6" xfId="2173"/>
    <cellStyle name="Normal 3 2 5 2 2 4" xfId="2174"/>
    <cellStyle name="Normal 3 2 5 2 2 4 2" xfId="2175"/>
    <cellStyle name="Normal 3 2 5 2 2 5" xfId="2176"/>
    <cellStyle name="Normal 3 2 5 2 2 5 2" xfId="2177"/>
    <cellStyle name="Normal 3 2 5 2 2 6" xfId="2178"/>
    <cellStyle name="Normal 3 2 5 2 2 7" xfId="2179"/>
    <cellStyle name="Normal 3 2 5 2 2 8" xfId="2180"/>
    <cellStyle name="Normal 3 2 5 2 3" xfId="2181"/>
    <cellStyle name="Normal 3 2 5 2 3 2" xfId="2182"/>
    <cellStyle name="Normal 3 2 5 2 3 2 2" xfId="2183"/>
    <cellStyle name="Normal 3 2 5 2 3 2 2 2" xfId="2184"/>
    <cellStyle name="Normal 3 2 5 2 3 2 3" xfId="2185"/>
    <cellStyle name="Normal 3 2 5 2 3 2 3 2" xfId="2186"/>
    <cellStyle name="Normal 3 2 5 2 3 2 4" xfId="2187"/>
    <cellStyle name="Normal 3 2 5 2 3 2 5" xfId="2188"/>
    <cellStyle name="Normal 3 2 5 2 3 2 6" xfId="2189"/>
    <cellStyle name="Normal 3 2 5 2 3 3" xfId="2190"/>
    <cellStyle name="Normal 3 2 5 2 3 3 2" xfId="2191"/>
    <cellStyle name="Normal 3 2 5 2 3 4" xfId="2192"/>
    <cellStyle name="Normal 3 2 5 2 3 4 2" xfId="2193"/>
    <cellStyle name="Normal 3 2 5 2 3 5" xfId="2194"/>
    <cellStyle name="Normal 3 2 5 2 3 6" xfId="2195"/>
    <cellStyle name="Normal 3 2 5 2 3 7" xfId="2196"/>
    <cellStyle name="Normal 3 2 5 2 4" xfId="2197"/>
    <cellStyle name="Normal 3 2 5 2 4 2" xfId="2198"/>
    <cellStyle name="Normal 3 2 5 2 4 2 2" xfId="2199"/>
    <cellStyle name="Normal 3 2 5 2 4 3" xfId="2200"/>
    <cellStyle name="Normal 3 2 5 2 4 3 2" xfId="2201"/>
    <cellStyle name="Normal 3 2 5 2 4 4" xfId="2202"/>
    <cellStyle name="Normal 3 2 5 2 4 5" xfId="2203"/>
    <cellStyle name="Normal 3 2 5 2 4 6" xfId="2204"/>
    <cellStyle name="Normal 3 2 5 2 5" xfId="2205"/>
    <cellStyle name="Normal 3 2 5 2 5 2" xfId="2206"/>
    <cellStyle name="Normal 3 2 5 2 6" xfId="2207"/>
    <cellStyle name="Normal 3 2 5 2 6 2" xfId="2208"/>
    <cellStyle name="Normal 3 2 5 2 7" xfId="2209"/>
    <cellStyle name="Normal 3 2 5 2 8" xfId="2210"/>
    <cellStyle name="Normal 3 2 5 2 9" xfId="2211"/>
    <cellStyle name="Normal 3 2 5 3" xfId="2212"/>
    <cellStyle name="Normal 3 2 5 3 2" xfId="2213"/>
    <cellStyle name="Normal 3 2 5 3 2 2" xfId="2214"/>
    <cellStyle name="Normal 3 2 5 3 2 2 2" xfId="2215"/>
    <cellStyle name="Normal 3 2 5 3 2 2 2 2" xfId="2216"/>
    <cellStyle name="Normal 3 2 5 3 2 2 3" xfId="2217"/>
    <cellStyle name="Normal 3 2 5 3 2 2 3 2" xfId="2218"/>
    <cellStyle name="Normal 3 2 5 3 2 2 4" xfId="2219"/>
    <cellStyle name="Normal 3 2 5 3 2 2 5" xfId="2220"/>
    <cellStyle name="Normal 3 2 5 3 2 2 6" xfId="2221"/>
    <cellStyle name="Normal 3 2 5 3 2 3" xfId="2222"/>
    <cellStyle name="Normal 3 2 5 3 2 3 2" xfId="2223"/>
    <cellStyle name="Normal 3 2 5 3 2 4" xfId="2224"/>
    <cellStyle name="Normal 3 2 5 3 2 4 2" xfId="2225"/>
    <cellStyle name="Normal 3 2 5 3 2 5" xfId="2226"/>
    <cellStyle name="Normal 3 2 5 3 2 6" xfId="2227"/>
    <cellStyle name="Normal 3 2 5 3 2 7" xfId="2228"/>
    <cellStyle name="Normal 3 2 5 3 3" xfId="2229"/>
    <cellStyle name="Normal 3 2 5 3 3 2" xfId="2230"/>
    <cellStyle name="Normal 3 2 5 3 3 2 2" xfId="2231"/>
    <cellStyle name="Normal 3 2 5 3 3 3" xfId="2232"/>
    <cellStyle name="Normal 3 2 5 3 3 3 2" xfId="2233"/>
    <cellStyle name="Normal 3 2 5 3 3 4" xfId="2234"/>
    <cellStyle name="Normal 3 2 5 3 3 5" xfId="2235"/>
    <cellStyle name="Normal 3 2 5 3 3 6" xfId="2236"/>
    <cellStyle name="Normal 3 2 5 3 4" xfId="2237"/>
    <cellStyle name="Normal 3 2 5 3 4 2" xfId="2238"/>
    <cellStyle name="Normal 3 2 5 3 5" xfId="2239"/>
    <cellStyle name="Normal 3 2 5 3 5 2" xfId="2240"/>
    <cellStyle name="Normal 3 2 5 3 6" xfId="2241"/>
    <cellStyle name="Normal 3 2 5 3 7" xfId="2242"/>
    <cellStyle name="Normal 3 2 5 3 8" xfId="2243"/>
    <cellStyle name="Normal 3 2 5 4" xfId="2244"/>
    <cellStyle name="Normal 3 2 5 4 2" xfId="2245"/>
    <cellStyle name="Normal 3 2 5 4 2 2" xfId="2246"/>
    <cellStyle name="Normal 3 2 5 4 2 2 2" xfId="2247"/>
    <cellStyle name="Normal 3 2 5 4 2 3" xfId="2248"/>
    <cellStyle name="Normal 3 2 5 4 2 3 2" xfId="2249"/>
    <cellStyle name="Normal 3 2 5 4 2 4" xfId="2250"/>
    <cellStyle name="Normal 3 2 5 4 2 5" xfId="2251"/>
    <cellStyle name="Normal 3 2 5 4 2 6" xfId="2252"/>
    <cellStyle name="Normal 3 2 5 4 3" xfId="2253"/>
    <cellStyle name="Normal 3 2 5 4 3 2" xfId="2254"/>
    <cellStyle name="Normal 3 2 5 4 4" xfId="2255"/>
    <cellStyle name="Normal 3 2 5 4 4 2" xfId="2256"/>
    <cellStyle name="Normal 3 2 5 4 5" xfId="2257"/>
    <cellStyle name="Normal 3 2 5 4 6" xfId="2258"/>
    <cellStyle name="Normal 3 2 5 4 7" xfId="2259"/>
    <cellStyle name="Normal 3 2 5 5" xfId="2260"/>
    <cellStyle name="Normal 3 2 5 5 2" xfId="2261"/>
    <cellStyle name="Normal 3 2 5 5 2 2" xfId="2262"/>
    <cellStyle name="Normal 3 2 5 5 3" xfId="2263"/>
    <cellStyle name="Normal 3 2 5 5 3 2" xfId="2264"/>
    <cellStyle name="Normal 3 2 5 5 4" xfId="2265"/>
    <cellStyle name="Normal 3 2 5 5 5" xfId="2266"/>
    <cellStyle name="Normal 3 2 5 5 6" xfId="2267"/>
    <cellStyle name="Normal 3 2 5 6" xfId="2268"/>
    <cellStyle name="Normal 3 2 5 6 2" xfId="2269"/>
    <cellStyle name="Normal 3 2 5 7" xfId="2270"/>
    <cellStyle name="Normal 3 2 5 7 2" xfId="2271"/>
    <cellStyle name="Normal 3 2 5 8" xfId="2272"/>
    <cellStyle name="Normal 3 2 5 9" xfId="2273"/>
    <cellStyle name="Normal 3 2 6" xfId="2274"/>
    <cellStyle name="Normal 3 2 6 2" xfId="2275"/>
    <cellStyle name="Normal 3 2 6 2 2" xfId="2276"/>
    <cellStyle name="Normal 3 2 6 2 2 2" xfId="2277"/>
    <cellStyle name="Normal 3 2 6 2 2 2 2" xfId="2278"/>
    <cellStyle name="Normal 3 2 6 2 2 2 2 2" xfId="2279"/>
    <cellStyle name="Normal 3 2 6 2 2 2 3" xfId="2280"/>
    <cellStyle name="Normal 3 2 6 2 2 2 3 2" xfId="2281"/>
    <cellStyle name="Normal 3 2 6 2 2 2 4" xfId="2282"/>
    <cellStyle name="Normal 3 2 6 2 2 2 5" xfId="2283"/>
    <cellStyle name="Normal 3 2 6 2 2 2 6" xfId="2284"/>
    <cellStyle name="Normal 3 2 6 2 2 3" xfId="2285"/>
    <cellStyle name="Normal 3 2 6 2 2 3 2" xfId="2286"/>
    <cellStyle name="Normal 3 2 6 2 2 4" xfId="2287"/>
    <cellStyle name="Normal 3 2 6 2 2 4 2" xfId="2288"/>
    <cellStyle name="Normal 3 2 6 2 2 5" xfId="2289"/>
    <cellStyle name="Normal 3 2 6 2 2 6" xfId="2290"/>
    <cellStyle name="Normal 3 2 6 2 2 7" xfId="2291"/>
    <cellStyle name="Normal 3 2 6 2 3" xfId="2292"/>
    <cellStyle name="Normal 3 2 6 2 3 2" xfId="2293"/>
    <cellStyle name="Normal 3 2 6 2 3 2 2" xfId="2294"/>
    <cellStyle name="Normal 3 2 6 2 3 3" xfId="2295"/>
    <cellStyle name="Normal 3 2 6 2 3 3 2" xfId="2296"/>
    <cellStyle name="Normal 3 2 6 2 3 4" xfId="2297"/>
    <cellStyle name="Normal 3 2 6 2 3 5" xfId="2298"/>
    <cellStyle name="Normal 3 2 6 2 3 6" xfId="2299"/>
    <cellStyle name="Normal 3 2 6 2 4" xfId="2300"/>
    <cellStyle name="Normal 3 2 6 2 4 2" xfId="2301"/>
    <cellStyle name="Normal 3 2 6 2 5" xfId="2302"/>
    <cellStyle name="Normal 3 2 6 2 5 2" xfId="2303"/>
    <cellStyle name="Normal 3 2 6 2 6" xfId="2304"/>
    <cellStyle name="Normal 3 2 6 2 7" xfId="2305"/>
    <cellStyle name="Normal 3 2 6 2 8" xfId="2306"/>
    <cellStyle name="Normal 3 2 6 3" xfId="2307"/>
    <cellStyle name="Normal 3 2 6 3 2" xfId="2308"/>
    <cellStyle name="Normal 3 2 6 3 2 2" xfId="2309"/>
    <cellStyle name="Normal 3 2 6 3 2 2 2" xfId="2310"/>
    <cellStyle name="Normal 3 2 6 3 2 3" xfId="2311"/>
    <cellStyle name="Normal 3 2 6 3 2 3 2" xfId="2312"/>
    <cellStyle name="Normal 3 2 6 3 2 4" xfId="2313"/>
    <cellStyle name="Normal 3 2 6 3 2 5" xfId="2314"/>
    <cellStyle name="Normal 3 2 6 3 2 6" xfId="2315"/>
    <cellStyle name="Normal 3 2 6 3 3" xfId="2316"/>
    <cellStyle name="Normal 3 2 6 3 3 2" xfId="2317"/>
    <cellStyle name="Normal 3 2 6 3 4" xfId="2318"/>
    <cellStyle name="Normal 3 2 6 3 4 2" xfId="2319"/>
    <cellStyle name="Normal 3 2 6 3 5" xfId="2320"/>
    <cellStyle name="Normal 3 2 6 3 6" xfId="2321"/>
    <cellStyle name="Normal 3 2 6 3 7" xfId="2322"/>
    <cellStyle name="Normal 3 2 6 4" xfId="2323"/>
    <cellStyle name="Normal 3 2 6 4 2" xfId="2324"/>
    <cellStyle name="Normal 3 2 6 4 2 2" xfId="2325"/>
    <cellStyle name="Normal 3 2 6 4 3" xfId="2326"/>
    <cellStyle name="Normal 3 2 6 4 3 2" xfId="2327"/>
    <cellStyle name="Normal 3 2 6 4 4" xfId="2328"/>
    <cellStyle name="Normal 3 2 6 4 5" xfId="2329"/>
    <cellStyle name="Normal 3 2 6 4 6" xfId="2330"/>
    <cellStyle name="Normal 3 2 6 5" xfId="2331"/>
    <cellStyle name="Normal 3 2 6 5 2" xfId="2332"/>
    <cellStyle name="Normal 3 2 6 6" xfId="2333"/>
    <cellStyle name="Normal 3 2 6 6 2" xfId="2334"/>
    <cellStyle name="Normal 3 2 6 7" xfId="2335"/>
    <cellStyle name="Normal 3 2 6 8" xfId="2336"/>
    <cellStyle name="Normal 3 2 6 9" xfId="2337"/>
    <cellStyle name="Normal 3 2 7" xfId="2338"/>
    <cellStyle name="Normal 3 2 7 2" xfId="2339"/>
    <cellStyle name="Normal 3 2 7 2 2" xfId="2340"/>
    <cellStyle name="Normal 3 2 7 2 2 2" xfId="2341"/>
    <cellStyle name="Normal 3 2 7 2 2 2 2" xfId="2342"/>
    <cellStyle name="Normal 3 2 7 2 2 3" xfId="2343"/>
    <cellStyle name="Normal 3 2 7 2 2 3 2" xfId="2344"/>
    <cellStyle name="Normal 3 2 7 2 2 4" xfId="2345"/>
    <cellStyle name="Normal 3 2 7 2 2 5" xfId="2346"/>
    <cellStyle name="Normal 3 2 7 2 2 6" xfId="2347"/>
    <cellStyle name="Normal 3 2 7 2 3" xfId="2348"/>
    <cellStyle name="Normal 3 2 7 2 3 2" xfId="2349"/>
    <cellStyle name="Normal 3 2 7 2 4" xfId="2350"/>
    <cellStyle name="Normal 3 2 7 2 4 2" xfId="2351"/>
    <cellStyle name="Normal 3 2 7 2 5" xfId="2352"/>
    <cellStyle name="Normal 3 2 7 2 6" xfId="2353"/>
    <cellStyle name="Normal 3 2 7 2 7" xfId="2354"/>
    <cellStyle name="Normal 3 2 7 3" xfId="2355"/>
    <cellStyle name="Normal 3 2 7 3 2" xfId="2356"/>
    <cellStyle name="Normal 3 2 7 3 2 2" xfId="2357"/>
    <cellStyle name="Normal 3 2 7 3 3" xfId="2358"/>
    <cellStyle name="Normal 3 2 7 3 3 2" xfId="2359"/>
    <cellStyle name="Normal 3 2 7 3 4" xfId="2360"/>
    <cellStyle name="Normal 3 2 7 3 5" xfId="2361"/>
    <cellStyle name="Normal 3 2 7 3 6" xfId="2362"/>
    <cellStyle name="Normal 3 2 7 4" xfId="2363"/>
    <cellStyle name="Normal 3 2 7 4 2" xfId="2364"/>
    <cellStyle name="Normal 3 2 7 5" xfId="2365"/>
    <cellStyle name="Normal 3 2 7 5 2" xfId="2366"/>
    <cellStyle name="Normal 3 2 7 6" xfId="2367"/>
    <cellStyle name="Normal 3 2 7 7" xfId="2368"/>
    <cellStyle name="Normal 3 2 7 8" xfId="2369"/>
    <cellStyle name="Normal 3 2 8" xfId="2370"/>
    <cellStyle name="Normal 3 2 8 2" xfId="2371"/>
    <cellStyle name="Normal 3 2 8 2 2" xfId="2372"/>
    <cellStyle name="Normal 3 2 8 2 2 2" xfId="2373"/>
    <cellStyle name="Normal 3 2 8 2 3" xfId="2374"/>
    <cellStyle name="Normal 3 2 8 2 3 2" xfId="2375"/>
    <cellStyle name="Normal 3 2 8 2 4" xfId="2376"/>
    <cellStyle name="Normal 3 2 8 2 5" xfId="2377"/>
    <cellStyle name="Normal 3 2 8 2 6" xfId="2378"/>
    <cellStyle name="Normal 3 2 8 3" xfId="2379"/>
    <cellStyle name="Normal 3 2 8 3 2" xfId="2380"/>
    <cellStyle name="Normal 3 2 8 4" xfId="2381"/>
    <cellStyle name="Normal 3 2 8 4 2" xfId="2382"/>
    <cellStyle name="Normal 3 2 8 5" xfId="2383"/>
    <cellStyle name="Normal 3 2 8 6" xfId="2384"/>
    <cellStyle name="Normal 3 2 8 7" xfId="2385"/>
    <cellStyle name="Normal 3 2 9" xfId="2386"/>
    <cellStyle name="Normal 3 2 9 2" xfId="2387"/>
    <cellStyle name="Normal 3 2 9 2 2" xfId="2388"/>
    <cellStyle name="Normal 3 2 9 3" xfId="2389"/>
    <cellStyle name="Normal 3 2 9 3 2" xfId="2390"/>
    <cellStyle name="Normal 3 2 9 4" xfId="2391"/>
    <cellStyle name="Normal 3 2 9 5" xfId="2392"/>
    <cellStyle name="Normal 3 2 9 6" xfId="2393"/>
    <cellStyle name="Normal 3 2_Programa" xfId="2394"/>
    <cellStyle name="Normal 3 3" xfId="291"/>
    <cellStyle name="Normal 3 3 2" xfId="2395"/>
    <cellStyle name="Normal 3 3 2 2" xfId="2396"/>
    <cellStyle name="Normal 3 3 2 2 2" xfId="2397"/>
    <cellStyle name="Normal 3 3 2 3" xfId="2398"/>
    <cellStyle name="Normal 3 3 3" xfId="2399"/>
    <cellStyle name="Normal 3 3 3 2" xfId="2400"/>
    <cellStyle name="Normal 3 3 4" xfId="2401"/>
    <cellStyle name="Normal 3 3 4 2" xfId="2402"/>
    <cellStyle name="Normal 3 3 5" xfId="2403"/>
    <cellStyle name="Normal 3 4" xfId="2404"/>
    <cellStyle name="Normal 3 4 2" xfId="2405"/>
    <cellStyle name="Normal 3 4 2 2" xfId="2406"/>
    <cellStyle name="Normal 3 4 2 2 2" xfId="2407"/>
    <cellStyle name="Normal 3 4 2 3" xfId="2408"/>
    <cellStyle name="Normal 3 4 3" xfId="2409"/>
    <cellStyle name="Normal 3 4 3 2" xfId="2410"/>
    <cellStyle name="Normal 3 4 4" xfId="2411"/>
    <cellStyle name="Normal 3 4 4 2" xfId="2412"/>
    <cellStyle name="Normal 3 4 5" xfId="2413"/>
    <cellStyle name="Normal 3 5" xfId="2414"/>
    <cellStyle name="Normal 3 5 2" xfId="2415"/>
    <cellStyle name="Normal 3 5 2 2" xfId="2416"/>
    <cellStyle name="Normal 3 5 2 2 2" xfId="2417"/>
    <cellStyle name="Normal 3 5 2 3" xfId="2418"/>
    <cellStyle name="Normal 3 5 3" xfId="2419"/>
    <cellStyle name="Normal 3 5 3 2" xfId="2420"/>
    <cellStyle name="Normal 3 5 4" xfId="2421"/>
    <cellStyle name="Normal 3 5 4 2" xfId="2422"/>
    <cellStyle name="Normal 3 5 5" xfId="2423"/>
    <cellStyle name="Normal 3 6" xfId="2424"/>
    <cellStyle name="Normal 3 6 2" xfId="2425"/>
    <cellStyle name="Normal 3 6 2 2" xfId="2426"/>
    <cellStyle name="Normal 3 6 2 2 2" xfId="2427"/>
    <cellStyle name="Normal 3 6 2 2 2 2" xfId="2428"/>
    <cellStyle name="Normal 3 6 2 2 2 2 2" xfId="2429"/>
    <cellStyle name="Normal 3 6 2 2 2 3" xfId="2430"/>
    <cellStyle name="Normal 3 6 2 2 2 3 2" xfId="2431"/>
    <cellStyle name="Normal 3 6 2 2 2 4" xfId="2432"/>
    <cellStyle name="Normal 3 6 2 2 2 5" xfId="2433"/>
    <cellStyle name="Normal 3 6 2 2 2 6" xfId="2434"/>
    <cellStyle name="Normal 3 6 2 2 3" xfId="2435"/>
    <cellStyle name="Normal 3 6 2 2 3 2" xfId="2436"/>
    <cellStyle name="Normal 3 6 2 2 4" xfId="2437"/>
    <cellStyle name="Normal 3 6 2 2 4 2" xfId="2438"/>
    <cellStyle name="Normal 3 6 2 2 5" xfId="2439"/>
    <cellStyle name="Normal 3 6 2 2 6" xfId="2440"/>
    <cellStyle name="Normal 3 6 2 2 7" xfId="2441"/>
    <cellStyle name="Normal 3 6 2 3" xfId="2442"/>
    <cellStyle name="Normal 3 6 2 3 2" xfId="2443"/>
    <cellStyle name="Normal 3 6 2 3 2 2" xfId="2444"/>
    <cellStyle name="Normal 3 6 2 3 3" xfId="2445"/>
    <cellStyle name="Normal 3 6 2 3 3 2" xfId="2446"/>
    <cellStyle name="Normal 3 6 2 3 4" xfId="2447"/>
    <cellStyle name="Normal 3 6 2 3 5" xfId="2448"/>
    <cellStyle name="Normal 3 6 2 3 6" xfId="2449"/>
    <cellStyle name="Normal 3 6 2 4" xfId="2450"/>
    <cellStyle name="Normal 3 6 2 4 2" xfId="2451"/>
    <cellStyle name="Normal 3 6 2 5" xfId="2452"/>
    <cellStyle name="Normal 3 6 2 5 2" xfId="2453"/>
    <cellStyle name="Normal 3 6 2 6" xfId="2454"/>
    <cellStyle name="Normal 3 6 2 7" xfId="2455"/>
    <cellStyle name="Normal 3 6 2 8" xfId="2456"/>
    <cellStyle name="Normal 3 6 3" xfId="2457"/>
    <cellStyle name="Normal 3 6 3 2" xfId="2458"/>
    <cellStyle name="Normal 3 6 3 2 2" xfId="2459"/>
    <cellStyle name="Normal 3 6 3 2 2 2" xfId="2460"/>
    <cellStyle name="Normal 3 6 3 2 3" xfId="2461"/>
    <cellStyle name="Normal 3 6 3 2 3 2" xfId="2462"/>
    <cellStyle name="Normal 3 6 3 2 4" xfId="2463"/>
    <cellStyle name="Normal 3 6 3 2 5" xfId="2464"/>
    <cellStyle name="Normal 3 6 3 2 6" xfId="2465"/>
    <cellStyle name="Normal 3 6 3 3" xfId="2466"/>
    <cellStyle name="Normal 3 6 3 3 2" xfId="2467"/>
    <cellStyle name="Normal 3 6 3 4" xfId="2468"/>
    <cellStyle name="Normal 3 6 3 4 2" xfId="2469"/>
    <cellStyle name="Normal 3 6 3 5" xfId="2470"/>
    <cellStyle name="Normal 3 6 3 6" xfId="2471"/>
    <cellStyle name="Normal 3 6 3 7" xfId="2472"/>
    <cellStyle name="Normal 3 6 4" xfId="2473"/>
    <cellStyle name="Normal 3 6 4 2" xfId="2474"/>
    <cellStyle name="Normal 3 6 4 2 2" xfId="2475"/>
    <cellStyle name="Normal 3 6 4 3" xfId="2476"/>
    <cellStyle name="Normal 3 6 4 3 2" xfId="2477"/>
    <cellStyle name="Normal 3 6 4 4" xfId="2478"/>
    <cellStyle name="Normal 3 6 4 5" xfId="2479"/>
    <cellStyle name="Normal 3 6 4 6" xfId="2480"/>
    <cellStyle name="Normal 3 6 5" xfId="2481"/>
    <cellStyle name="Normal 3 6 5 2" xfId="2482"/>
    <cellStyle name="Normal 3 6 6" xfId="2483"/>
    <cellStyle name="Normal 3 6 6 2" xfId="2484"/>
    <cellStyle name="Normal 3 6 7" xfId="2485"/>
    <cellStyle name="Normal 3 6 8" xfId="2486"/>
    <cellStyle name="Normal 3 6 9" xfId="2487"/>
    <cellStyle name="Normal 3 7" xfId="2488"/>
    <cellStyle name="Normal 3 7 2" xfId="2489"/>
    <cellStyle name="Normal 3 7 2 2" xfId="2490"/>
    <cellStyle name="Normal 3 7 2 2 2" xfId="2491"/>
    <cellStyle name="Normal 3 7 2 2 2 2" xfId="2492"/>
    <cellStyle name="Normal 3 7 2 2 2 2 2" xfId="2493"/>
    <cellStyle name="Normal 3 7 2 2 2 3" xfId="2494"/>
    <cellStyle name="Normal 3 7 2 2 2 3 2" xfId="2495"/>
    <cellStyle name="Normal 3 7 2 2 2 4" xfId="2496"/>
    <cellStyle name="Normal 3 7 2 2 2 5" xfId="2497"/>
    <cellStyle name="Normal 3 7 2 2 2 6" xfId="2498"/>
    <cellStyle name="Normal 3 7 2 2 3" xfId="2499"/>
    <cellStyle name="Normal 3 7 2 2 3 2" xfId="2500"/>
    <cellStyle name="Normal 3 7 2 2 4" xfId="2501"/>
    <cellStyle name="Normal 3 7 2 2 4 2" xfId="2502"/>
    <cellStyle name="Normal 3 7 2 2 5" xfId="2503"/>
    <cellStyle name="Normal 3 7 2 2 6" xfId="2504"/>
    <cellStyle name="Normal 3 7 2 2 7" xfId="2505"/>
    <cellStyle name="Normal 3 7 2 3" xfId="2506"/>
    <cellStyle name="Normal 3 7 2 3 2" xfId="2507"/>
    <cellStyle name="Normal 3 7 2 3 2 2" xfId="2508"/>
    <cellStyle name="Normal 3 7 2 3 3" xfId="2509"/>
    <cellStyle name="Normal 3 7 2 3 3 2" xfId="2510"/>
    <cellStyle name="Normal 3 7 2 3 4" xfId="2511"/>
    <cellStyle name="Normal 3 7 2 3 5" xfId="2512"/>
    <cellStyle name="Normal 3 7 2 3 6" xfId="2513"/>
    <cellStyle name="Normal 3 7 2 4" xfId="2514"/>
    <cellStyle name="Normal 3 7 2 4 2" xfId="2515"/>
    <cellStyle name="Normal 3 7 2 5" xfId="2516"/>
    <cellStyle name="Normal 3 7 2 5 2" xfId="2517"/>
    <cellStyle name="Normal 3 7 2 6" xfId="2518"/>
    <cellStyle name="Normal 3 7 2 7" xfId="2519"/>
    <cellStyle name="Normal 3 7 2 8" xfId="2520"/>
    <cellStyle name="Normal 3 7 3" xfId="2521"/>
    <cellStyle name="Normal 3 7 3 2" xfId="2522"/>
    <cellStyle name="Normal 3 7 3 2 2" xfId="2523"/>
    <cellStyle name="Normal 3 7 3 2 2 2" xfId="2524"/>
    <cellStyle name="Normal 3 7 3 2 3" xfId="2525"/>
    <cellStyle name="Normal 3 7 3 2 3 2" xfId="2526"/>
    <cellStyle name="Normal 3 7 3 2 4" xfId="2527"/>
    <cellStyle name="Normal 3 7 3 2 5" xfId="2528"/>
    <cellStyle name="Normal 3 7 3 2 6" xfId="2529"/>
    <cellStyle name="Normal 3 7 3 3" xfId="2530"/>
    <cellStyle name="Normal 3 7 3 3 2" xfId="2531"/>
    <cellStyle name="Normal 3 7 3 4" xfId="2532"/>
    <cellStyle name="Normal 3 7 3 4 2" xfId="2533"/>
    <cellStyle name="Normal 3 7 3 5" xfId="2534"/>
    <cellStyle name="Normal 3 7 3 6" xfId="2535"/>
    <cellStyle name="Normal 3 7 3 7" xfId="2536"/>
    <cellStyle name="Normal 3 7 4" xfId="2537"/>
    <cellStyle name="Normal 3 7 4 2" xfId="2538"/>
    <cellStyle name="Normal 3 7 4 2 2" xfId="2539"/>
    <cellStyle name="Normal 3 7 4 3" xfId="2540"/>
    <cellStyle name="Normal 3 7 4 3 2" xfId="2541"/>
    <cellStyle name="Normal 3 7 4 4" xfId="2542"/>
    <cellStyle name="Normal 3 7 4 5" xfId="2543"/>
    <cellStyle name="Normal 3 7 4 6" xfId="2544"/>
    <cellStyle name="Normal 3 7 5" xfId="2545"/>
    <cellStyle name="Normal 3 7 5 2" xfId="2546"/>
    <cellStyle name="Normal 3 7 6" xfId="2547"/>
    <cellStyle name="Normal 3 7 6 2" xfId="2548"/>
    <cellStyle name="Normal 3 7 7" xfId="2549"/>
    <cellStyle name="Normal 3 7 8" xfId="2550"/>
    <cellStyle name="Normal 3 7 9" xfId="2551"/>
    <cellStyle name="Normal 3 8" xfId="2552"/>
    <cellStyle name="Normal 3 8 2" xfId="2553"/>
    <cellStyle name="Normal 3 8 2 2" xfId="2554"/>
    <cellStyle name="Normal 3 8 2 2 2" xfId="2555"/>
    <cellStyle name="Normal 3 8 2 2 2 2" xfId="2556"/>
    <cellStyle name="Normal 3 8 2 2 2 2 2" xfId="2557"/>
    <cellStyle name="Normal 3 8 2 2 2 3" xfId="2558"/>
    <cellStyle name="Normal 3 8 2 2 2 3 2" xfId="2559"/>
    <cellStyle name="Normal 3 8 2 2 2 4" xfId="2560"/>
    <cellStyle name="Normal 3 8 2 2 2 5" xfId="2561"/>
    <cellStyle name="Normal 3 8 2 2 2 6" xfId="2562"/>
    <cellStyle name="Normal 3 8 2 2 3" xfId="2563"/>
    <cellStyle name="Normal 3 8 2 2 3 2" xfId="2564"/>
    <cellStyle name="Normal 3 8 2 2 4" xfId="2565"/>
    <cellStyle name="Normal 3 8 2 2 4 2" xfId="2566"/>
    <cellStyle name="Normal 3 8 2 2 5" xfId="2567"/>
    <cellStyle name="Normal 3 8 2 2 6" xfId="2568"/>
    <cellStyle name="Normal 3 8 2 2 7" xfId="2569"/>
    <cellStyle name="Normal 3 8 2 3" xfId="2570"/>
    <cellStyle name="Normal 3 8 2 3 2" xfId="2571"/>
    <cellStyle name="Normal 3 8 2 3 2 2" xfId="2572"/>
    <cellStyle name="Normal 3 8 2 3 3" xfId="2573"/>
    <cellStyle name="Normal 3 8 2 3 3 2" xfId="2574"/>
    <cellStyle name="Normal 3 8 2 3 4" xfId="2575"/>
    <cellStyle name="Normal 3 8 2 3 5" xfId="2576"/>
    <cellStyle name="Normal 3 8 2 3 6" xfId="2577"/>
    <cellStyle name="Normal 3 8 2 4" xfId="2578"/>
    <cellStyle name="Normal 3 8 2 4 2" xfId="2579"/>
    <cellStyle name="Normal 3 8 2 5" xfId="2580"/>
    <cellStyle name="Normal 3 8 2 5 2" xfId="2581"/>
    <cellStyle name="Normal 3 8 2 6" xfId="2582"/>
    <cellStyle name="Normal 3 8 2 7" xfId="2583"/>
    <cellStyle name="Normal 3 8 2 8" xfId="2584"/>
    <cellStyle name="Normal 3 8 3" xfId="2585"/>
    <cellStyle name="Normal 3 8 3 2" xfId="2586"/>
    <cellStyle name="Normal 3 8 3 2 2" xfId="2587"/>
    <cellStyle name="Normal 3 8 3 2 2 2" xfId="2588"/>
    <cellStyle name="Normal 3 8 3 2 3" xfId="2589"/>
    <cellStyle name="Normal 3 8 3 2 3 2" xfId="2590"/>
    <cellStyle name="Normal 3 8 3 2 4" xfId="2591"/>
    <cellStyle name="Normal 3 8 3 2 5" xfId="2592"/>
    <cellStyle name="Normal 3 8 3 2 6" xfId="2593"/>
    <cellStyle name="Normal 3 8 3 3" xfId="2594"/>
    <cellStyle name="Normal 3 8 3 3 2" xfId="2595"/>
    <cellStyle name="Normal 3 8 3 4" xfId="2596"/>
    <cellStyle name="Normal 3 8 3 4 2" xfId="2597"/>
    <cellStyle name="Normal 3 8 3 5" xfId="2598"/>
    <cellStyle name="Normal 3 8 3 6" xfId="2599"/>
    <cellStyle name="Normal 3 8 3 7" xfId="2600"/>
    <cellStyle name="Normal 3 8 4" xfId="2601"/>
    <cellStyle name="Normal 3 8 4 2" xfId="2602"/>
    <cellStyle name="Normal 3 8 4 2 2" xfId="2603"/>
    <cellStyle name="Normal 3 8 4 3" xfId="2604"/>
    <cellStyle name="Normal 3 8 4 3 2" xfId="2605"/>
    <cellStyle name="Normal 3 8 4 4" xfId="2606"/>
    <cellStyle name="Normal 3 8 4 5" xfId="2607"/>
    <cellStyle name="Normal 3 8 4 6" xfId="2608"/>
    <cellStyle name="Normal 3 8 5" xfId="2609"/>
    <cellStyle name="Normal 3 8 5 2" xfId="2610"/>
    <cellStyle name="Normal 3 8 6" xfId="2611"/>
    <cellStyle name="Normal 3 8 6 2" xfId="2612"/>
    <cellStyle name="Normal 3 8 7" xfId="2613"/>
    <cellStyle name="Normal 3 8 8" xfId="2614"/>
    <cellStyle name="Normal 3 8 9" xfId="2615"/>
    <cellStyle name="Normal 3 9" xfId="2616"/>
    <cellStyle name="Normal 3 9 2" xfId="2617"/>
    <cellStyle name="Normal 3 9 2 2" xfId="2618"/>
    <cellStyle name="Normal 3 9 2 2 2" xfId="2619"/>
    <cellStyle name="Normal 3 9 2 2 2 2" xfId="2620"/>
    <cellStyle name="Normal 3 9 2 2 2 2 2" xfId="2621"/>
    <cellStyle name="Normal 3 9 2 2 2 3" xfId="2622"/>
    <cellStyle name="Normal 3 9 2 2 2 3 2" xfId="2623"/>
    <cellStyle name="Normal 3 9 2 2 2 4" xfId="2624"/>
    <cellStyle name="Normal 3 9 2 2 2 5" xfId="2625"/>
    <cellStyle name="Normal 3 9 2 2 2 6" xfId="2626"/>
    <cellStyle name="Normal 3 9 2 2 3" xfId="2627"/>
    <cellStyle name="Normal 3 9 2 2 3 2" xfId="2628"/>
    <cellStyle name="Normal 3 9 2 2 4" xfId="2629"/>
    <cellStyle name="Normal 3 9 2 2 4 2" xfId="2630"/>
    <cellStyle name="Normal 3 9 2 2 5" xfId="2631"/>
    <cellStyle name="Normal 3 9 2 2 6" xfId="2632"/>
    <cellStyle name="Normal 3 9 2 2 7" xfId="2633"/>
    <cellStyle name="Normal 3 9 2 3" xfId="2634"/>
    <cellStyle name="Normal 3 9 2 3 2" xfId="2635"/>
    <cellStyle name="Normal 3 9 2 3 2 2" xfId="2636"/>
    <cellStyle name="Normal 3 9 2 3 3" xfId="2637"/>
    <cellStyle name="Normal 3 9 2 3 3 2" xfId="2638"/>
    <cellStyle name="Normal 3 9 2 3 4" xfId="2639"/>
    <cellStyle name="Normal 3 9 2 3 5" xfId="2640"/>
    <cellStyle name="Normal 3 9 2 3 6" xfId="2641"/>
    <cellStyle name="Normal 3 9 2 4" xfId="2642"/>
    <cellStyle name="Normal 3 9 2 4 2" xfId="2643"/>
    <cellStyle name="Normal 3 9 2 5" xfId="2644"/>
    <cellStyle name="Normal 3 9 2 5 2" xfId="2645"/>
    <cellStyle name="Normal 3 9 2 6" xfId="2646"/>
    <cellStyle name="Normal 3 9 2 7" xfId="2647"/>
    <cellStyle name="Normal 3 9 2 8" xfId="2648"/>
    <cellStyle name="Normal 3 9 3" xfId="2649"/>
    <cellStyle name="Normal 3 9 3 2" xfId="2650"/>
    <cellStyle name="Normal 3 9 3 2 2" xfId="2651"/>
    <cellStyle name="Normal 3 9 3 2 2 2" xfId="2652"/>
    <cellStyle name="Normal 3 9 3 2 3" xfId="2653"/>
    <cellStyle name="Normal 3 9 3 2 3 2" xfId="2654"/>
    <cellStyle name="Normal 3 9 3 2 4" xfId="2655"/>
    <cellStyle name="Normal 3 9 3 2 5" xfId="2656"/>
    <cellStyle name="Normal 3 9 3 2 6" xfId="2657"/>
    <cellStyle name="Normal 3 9 3 3" xfId="2658"/>
    <cellStyle name="Normal 3 9 3 3 2" xfId="2659"/>
    <cellStyle name="Normal 3 9 3 4" xfId="2660"/>
    <cellStyle name="Normal 3 9 3 4 2" xfId="2661"/>
    <cellStyle name="Normal 3 9 3 5" xfId="2662"/>
    <cellStyle name="Normal 3 9 3 6" xfId="2663"/>
    <cellStyle name="Normal 3 9 3 7" xfId="2664"/>
    <cellStyle name="Normal 3 9 4" xfId="2665"/>
    <cellStyle name="Normal 3 9 4 2" xfId="2666"/>
    <cellStyle name="Normal 3 9 4 2 2" xfId="2667"/>
    <cellStyle name="Normal 3 9 4 3" xfId="2668"/>
    <cellStyle name="Normal 3 9 4 3 2" xfId="2669"/>
    <cellStyle name="Normal 3 9 4 4" xfId="2670"/>
    <cellStyle name="Normal 3 9 4 5" xfId="2671"/>
    <cellStyle name="Normal 3 9 4 6" xfId="2672"/>
    <cellStyle name="Normal 3 9 5" xfId="2673"/>
    <cellStyle name="Normal 3 9 5 2" xfId="2674"/>
    <cellStyle name="Normal 3 9 6" xfId="2675"/>
    <cellStyle name="Normal 3 9 6 2" xfId="2676"/>
    <cellStyle name="Normal 3 9 7" xfId="2677"/>
    <cellStyle name="Normal 3 9 8" xfId="2678"/>
    <cellStyle name="Normal 3 9 9" xfId="2679"/>
    <cellStyle name="Normal 3_Programa" xfId="2680"/>
    <cellStyle name="Normal 30" xfId="308"/>
    <cellStyle name="Normal 30 2" xfId="5881"/>
    <cellStyle name="Normal 30 2 2" xfId="8989"/>
    <cellStyle name="Normal 30 3" xfId="8990"/>
    <cellStyle name="Normal 31" xfId="310"/>
    <cellStyle name="Normal 31 2" xfId="5882"/>
    <cellStyle name="Normal 31 2 2" xfId="8991"/>
    <cellStyle name="Normal 31 3" xfId="8992"/>
    <cellStyle name="Normal 32" xfId="309"/>
    <cellStyle name="Normal 32 2" xfId="5883"/>
    <cellStyle name="Normal 32 2 2" xfId="8993"/>
    <cellStyle name="Normal 32 3" xfId="8994"/>
    <cellStyle name="Normal 33" xfId="311"/>
    <cellStyle name="Normal 33 2" xfId="5884"/>
    <cellStyle name="Normal 33 2 2" xfId="8995"/>
    <cellStyle name="Normal 33 3" xfId="8996"/>
    <cellStyle name="Normal 34" xfId="312"/>
    <cellStyle name="Normal 34 2" xfId="5885"/>
    <cellStyle name="Normal 34 2 2" xfId="8997"/>
    <cellStyle name="Normal 34 3" xfId="8998"/>
    <cellStyle name="Normal 35" xfId="313"/>
    <cellStyle name="Normal 35 2" xfId="5886"/>
    <cellStyle name="Normal 35 2 2" xfId="8999"/>
    <cellStyle name="Normal 35 3" xfId="9000"/>
    <cellStyle name="Normal 36" xfId="314"/>
    <cellStyle name="Normal 36 2" xfId="5887"/>
    <cellStyle name="Normal 36 2 2" xfId="9001"/>
    <cellStyle name="Normal 36 3" xfId="9002"/>
    <cellStyle name="Normal 37" xfId="315"/>
    <cellStyle name="Normal 37 2" xfId="5888"/>
    <cellStyle name="Normal 37 2 2" xfId="9003"/>
    <cellStyle name="Normal 37 3" xfId="9004"/>
    <cellStyle name="Normal 38" xfId="316"/>
    <cellStyle name="Normal 38 2" xfId="5889"/>
    <cellStyle name="Normal 38 2 2" xfId="9005"/>
    <cellStyle name="Normal 38 3" xfId="9006"/>
    <cellStyle name="Normal 38 4" xfId="9813"/>
    <cellStyle name="Normal 39" xfId="2681"/>
    <cellStyle name="Normal 39 2" xfId="5890"/>
    <cellStyle name="Normal 39 2 2" xfId="9007"/>
    <cellStyle name="Normal 39 3" xfId="9008"/>
    <cellStyle name="Normal 4" xfId="45"/>
    <cellStyle name="Normal 4 10" xfId="9009"/>
    <cellStyle name="Normal 4 2" xfId="75"/>
    <cellStyle name="Normal 4 2 2" xfId="2682"/>
    <cellStyle name="Normal 4 2 2 2" xfId="5891"/>
    <cellStyle name="Normal 4 2 2 2 2" xfId="5892"/>
    <cellStyle name="Normal 4 2 2 2 2 2" xfId="9010"/>
    <cellStyle name="Normal 4 2 2 2 3" xfId="9011"/>
    <cellStyle name="Normal 4 2 2 3" xfId="5893"/>
    <cellStyle name="Normal 4 2 2 3 2" xfId="5894"/>
    <cellStyle name="Normal 4 2 2 3 2 2" xfId="9012"/>
    <cellStyle name="Normal 4 2 2 3 3" xfId="9013"/>
    <cellStyle name="Normal 4 2 2 4" xfId="5895"/>
    <cellStyle name="Normal 4 2 2 4 2" xfId="5896"/>
    <cellStyle name="Normal 4 2 2 4 2 2" xfId="9014"/>
    <cellStyle name="Normal 4 2 2 4 3" xfId="9015"/>
    <cellStyle name="Normal 4 2 2 5" xfId="5897"/>
    <cellStyle name="Normal 4 2 2 5 2" xfId="9016"/>
    <cellStyle name="Normal 4 2 2 6" xfId="9017"/>
    <cellStyle name="Normal 4 2 2 7" xfId="9814"/>
    <cellStyle name="Normal 4 2 3" xfId="2683"/>
    <cellStyle name="Normal 4 2 3 2" xfId="5898"/>
    <cellStyle name="Normal 4 2 3 2 2" xfId="5899"/>
    <cellStyle name="Normal 4 2 3 2 2 2" xfId="9018"/>
    <cellStyle name="Normal 4 2 3 2 3" xfId="9019"/>
    <cellStyle name="Normal 4 2 3 3" xfId="5900"/>
    <cellStyle name="Normal 4 2 3 3 2" xfId="9020"/>
    <cellStyle name="Normal 4 2 3 4" xfId="9021"/>
    <cellStyle name="Normal 4 2 3 5" xfId="9815"/>
    <cellStyle name="Normal 4 2 4" xfId="5901"/>
    <cellStyle name="Normal 4 2 5" xfId="5902"/>
    <cellStyle name="Normal 4 2 5 2" xfId="5903"/>
    <cellStyle name="Normal 4 2 5 2 2" xfId="9022"/>
    <cellStyle name="Normal 4 2 5 3" xfId="9023"/>
    <cellStyle name="Normal 4 2 6" xfId="5904"/>
    <cellStyle name="Normal 4 2 6 2" xfId="9024"/>
    <cellStyle name="Normal 4 2 7" xfId="9025"/>
    <cellStyle name="Normal 4 3" xfId="133"/>
    <cellStyle name="Normal 4 3 2" xfId="5905"/>
    <cellStyle name="Normal 4 3 2 2" xfId="5906"/>
    <cellStyle name="Normal 4 3 2 2 2" xfId="5907"/>
    <cellStyle name="Normal 4 3 2 2 2 2" xfId="9026"/>
    <cellStyle name="Normal 4 3 2 2 3" xfId="9027"/>
    <cellStyle name="Normal 4 3 2 3" xfId="5908"/>
    <cellStyle name="Normal 4 3 2 3 2" xfId="5909"/>
    <cellStyle name="Normal 4 3 2 3 2 2" xfId="9028"/>
    <cellStyle name="Normal 4 3 2 3 3" xfId="9029"/>
    <cellStyle name="Normal 4 3 2 4" xfId="5910"/>
    <cellStyle name="Normal 4 3 2 4 2" xfId="5911"/>
    <cellStyle name="Normal 4 3 2 4 2 2" xfId="9030"/>
    <cellStyle name="Normal 4 3 2 4 3" xfId="9031"/>
    <cellStyle name="Normal 4 3 2 5" xfId="5912"/>
    <cellStyle name="Normal 4 3 2 5 2" xfId="9032"/>
    <cellStyle name="Normal 4 3 2 6" xfId="9033"/>
    <cellStyle name="Normal 4 3 2 7" xfId="9816"/>
    <cellStyle name="Normal 4 3 3" xfId="5913"/>
    <cellStyle name="Normal 4 3 3 2" xfId="5914"/>
    <cellStyle name="Normal 4 3 3 2 2" xfId="9034"/>
    <cellStyle name="Normal 4 3 3 3" xfId="9035"/>
    <cellStyle name="Normal 4 3 4" xfId="5915"/>
    <cellStyle name="Normal 4 3 4 2" xfId="5916"/>
    <cellStyle name="Normal 4 3 4 2 2" xfId="9036"/>
    <cellStyle name="Normal 4 3 4 3" xfId="9037"/>
    <cellStyle name="Normal 4 3 5" xfId="5917"/>
    <cellStyle name="Normal 4 3 5 2" xfId="5918"/>
    <cellStyle name="Normal 4 3 5 2 2" xfId="9038"/>
    <cellStyle name="Normal 4 3 5 3" xfId="9039"/>
    <cellStyle name="Normal 4 3 6" xfId="5919"/>
    <cellStyle name="Normal 4 3 6 2" xfId="9040"/>
    <cellStyle name="Normal 4 3 7" xfId="9041"/>
    <cellStyle name="Normal 4 3 8" xfId="9817"/>
    <cellStyle name="Normal 4 4" xfId="194"/>
    <cellStyle name="Normal 4 4 2" xfId="5920"/>
    <cellStyle name="Normal 4 4 2 2" xfId="5921"/>
    <cellStyle name="Normal 4 4 2 2 2" xfId="5922"/>
    <cellStyle name="Normal 4 4 2 2 2 2" xfId="9042"/>
    <cellStyle name="Normal 4 4 2 2 3" xfId="9043"/>
    <cellStyle name="Normal 4 4 2 3" xfId="5923"/>
    <cellStyle name="Normal 4 4 2 3 2" xfId="5924"/>
    <cellStyle name="Normal 4 4 2 3 2 2" xfId="9044"/>
    <cellStyle name="Normal 4 4 2 3 3" xfId="9045"/>
    <cellStyle name="Normal 4 4 2 4" xfId="5925"/>
    <cellStyle name="Normal 4 4 2 4 2" xfId="5926"/>
    <cellStyle name="Normal 4 4 2 4 2 2" xfId="9046"/>
    <cellStyle name="Normal 4 4 2 4 3" xfId="9047"/>
    <cellStyle name="Normal 4 4 2 5" xfId="5927"/>
    <cellStyle name="Normal 4 4 2 5 2" xfId="9048"/>
    <cellStyle name="Normal 4 4 2 6" xfId="9049"/>
    <cellStyle name="Normal 4 4 2 7" xfId="9818"/>
    <cellStyle name="Normal 4 4 3" xfId="5928"/>
    <cellStyle name="Normal 4 4 3 2" xfId="5929"/>
    <cellStyle name="Normal 4 4 3 2 2" xfId="9050"/>
    <cellStyle name="Normal 4 4 3 3" xfId="9051"/>
    <cellStyle name="Normal 4 4 4" xfId="5930"/>
    <cellStyle name="Normal 4 4 4 2" xfId="5931"/>
    <cellStyle name="Normal 4 4 4 2 2" xfId="9052"/>
    <cellStyle name="Normal 4 4 4 3" xfId="9053"/>
    <cellStyle name="Normal 4 4 5" xfId="5932"/>
    <cellStyle name="Normal 4 4 5 2" xfId="5933"/>
    <cellStyle name="Normal 4 4 5 2 2" xfId="9054"/>
    <cellStyle name="Normal 4 4 5 3" xfId="9055"/>
    <cellStyle name="Normal 4 4 6" xfId="5934"/>
    <cellStyle name="Normal 4 4 6 2" xfId="9056"/>
    <cellStyle name="Normal 4 4 7" xfId="9057"/>
    <cellStyle name="Normal 4 4 8" xfId="9819"/>
    <cellStyle name="Normal 4 5" xfId="289"/>
    <cellStyle name="Normal 4 5 2" xfId="5935"/>
    <cellStyle name="Normal 4 5 2 2" xfId="5936"/>
    <cellStyle name="Normal 4 5 2 2 2" xfId="9058"/>
    <cellStyle name="Normal 4 5 2 3" xfId="9059"/>
    <cellStyle name="Normal 4 5 3" xfId="5937"/>
    <cellStyle name="Normal 4 5 3 2" xfId="5938"/>
    <cellStyle name="Normal 4 5 3 2 2" xfId="9060"/>
    <cellStyle name="Normal 4 5 3 3" xfId="9061"/>
    <cellStyle name="Normal 4 5 4" xfId="5939"/>
    <cellStyle name="Normal 4 5 4 2" xfId="5940"/>
    <cellStyle name="Normal 4 5 4 2 2" xfId="9062"/>
    <cellStyle name="Normal 4 5 4 3" xfId="9063"/>
    <cellStyle name="Normal 4 5 5" xfId="5941"/>
    <cellStyle name="Normal 4 5 5 2" xfId="9064"/>
    <cellStyle name="Normal 4 5 6" xfId="9065"/>
    <cellStyle name="Normal 4 5 7" xfId="9820"/>
    <cellStyle name="Normal 4 6" xfId="5942"/>
    <cellStyle name="Normal 4 6 2" xfId="5943"/>
    <cellStyle name="Normal 4 6 2 2" xfId="5944"/>
    <cellStyle name="Normal 4 6 2 2 2" xfId="9066"/>
    <cellStyle name="Normal 4 6 2 3" xfId="9067"/>
    <cellStyle name="Normal 4 6 3" xfId="5945"/>
    <cellStyle name="Normal 4 6 3 2" xfId="9068"/>
    <cellStyle name="Normal 4 6 4" xfId="9069"/>
    <cellStyle name="Normal 4 6 5" xfId="9821"/>
    <cellStyle name="Normal 4 7" xfId="5946"/>
    <cellStyle name="Normal 4 8" xfId="5947"/>
    <cellStyle name="Normal 4 8 2" xfId="5948"/>
    <cellStyle name="Normal 4 8 2 2" xfId="9070"/>
    <cellStyle name="Normal 4 8 3" xfId="9071"/>
    <cellStyle name="Normal 4 9" xfId="5949"/>
    <cellStyle name="Normal 4 9 2" xfId="9072"/>
    <cellStyle name="Normal 40" xfId="297"/>
    <cellStyle name="Normal 40 2" xfId="5950"/>
    <cellStyle name="Normal 40 2 2" xfId="9073"/>
    <cellStyle name="Normal 40 3" xfId="9074"/>
    <cellStyle name="Normal 41" xfId="2684"/>
    <cellStyle name="Normal 42" xfId="2685"/>
    <cellStyle name="Normal 43" xfId="2686"/>
    <cellStyle name="Normal 44" xfId="2687"/>
    <cellStyle name="Normal 45" xfId="2688"/>
    <cellStyle name="Normal 46" xfId="2689"/>
    <cellStyle name="Normal 47" xfId="2690"/>
    <cellStyle name="Normal 48" xfId="2691"/>
    <cellStyle name="Normal 49" xfId="2692"/>
    <cellStyle name="Normal 5" xfId="48"/>
    <cellStyle name="Normal 5 10" xfId="9075"/>
    <cellStyle name="Normal 5 2" xfId="78"/>
    <cellStyle name="Normal 5 2 2" xfId="5951"/>
    <cellStyle name="Normal 5 2 2 2" xfId="5952"/>
    <cellStyle name="Normal 5 2 2 2 2" xfId="5953"/>
    <cellStyle name="Normal 5 2 2 2 2 2" xfId="9076"/>
    <cellStyle name="Normal 5 2 2 2 3" xfId="9077"/>
    <cellStyle name="Normal 5 2 2 3" xfId="5954"/>
    <cellStyle name="Normal 5 2 2 3 2" xfId="5955"/>
    <cellStyle name="Normal 5 2 2 3 2 2" xfId="9078"/>
    <cellStyle name="Normal 5 2 2 3 3" xfId="9079"/>
    <cellStyle name="Normal 5 2 2 4" xfId="5956"/>
    <cellStyle name="Normal 5 2 2 4 2" xfId="5957"/>
    <cellStyle name="Normal 5 2 2 4 2 2" xfId="9080"/>
    <cellStyle name="Normal 5 2 2 4 3" xfId="9081"/>
    <cellStyle name="Normal 5 2 2 5" xfId="5958"/>
    <cellStyle name="Normal 5 2 2 5 2" xfId="9082"/>
    <cellStyle name="Normal 5 2 2 6" xfId="9083"/>
    <cellStyle name="Normal 5 2 2 7" xfId="9822"/>
    <cellStyle name="Normal 5 2 3" xfId="5959"/>
    <cellStyle name="Normal 5 2 3 2" xfId="5960"/>
    <cellStyle name="Normal 5 2 3 2 2" xfId="9084"/>
    <cellStyle name="Normal 5 2 3 3" xfId="9085"/>
    <cellStyle name="Normal 5 2 4" xfId="5961"/>
    <cellStyle name="Normal 5 2 4 2" xfId="5962"/>
    <cellStyle name="Normal 5 2 4 2 2" xfId="9086"/>
    <cellStyle name="Normal 5 2 4 3" xfId="9087"/>
    <cellStyle name="Normal 5 2 5" xfId="5963"/>
    <cellStyle name="Normal 5 2 5 2" xfId="5964"/>
    <cellStyle name="Normal 5 2 5 2 2" xfId="9088"/>
    <cellStyle name="Normal 5 2 5 3" xfId="9089"/>
    <cellStyle name="Normal 5 2 6" xfId="5965"/>
    <cellStyle name="Normal 5 2 6 2" xfId="9090"/>
    <cellStyle name="Normal 5 2 7" xfId="9091"/>
    <cellStyle name="Normal 5 2 8" xfId="9823"/>
    <cellStyle name="Normal 5 3" xfId="135"/>
    <cellStyle name="Normal 5 3 2" xfId="5966"/>
    <cellStyle name="Normal 5 3 2 2" xfId="5967"/>
    <cellStyle name="Normal 5 3 2 2 2" xfId="5968"/>
    <cellStyle name="Normal 5 3 2 2 2 2" xfId="9092"/>
    <cellStyle name="Normal 5 3 2 2 3" xfId="9093"/>
    <cellStyle name="Normal 5 3 2 3" xfId="5969"/>
    <cellStyle name="Normal 5 3 2 3 2" xfId="5970"/>
    <cellStyle name="Normal 5 3 2 3 2 2" xfId="9094"/>
    <cellStyle name="Normal 5 3 2 3 3" xfId="9095"/>
    <cellStyle name="Normal 5 3 2 4" xfId="5971"/>
    <cellStyle name="Normal 5 3 2 4 2" xfId="5972"/>
    <cellStyle name="Normal 5 3 2 4 2 2" xfId="9096"/>
    <cellStyle name="Normal 5 3 2 4 3" xfId="9097"/>
    <cellStyle name="Normal 5 3 2 5" xfId="5973"/>
    <cellStyle name="Normal 5 3 2 5 2" xfId="9098"/>
    <cellStyle name="Normal 5 3 2 6" xfId="9099"/>
    <cellStyle name="Normal 5 3 2 7" xfId="9824"/>
    <cellStyle name="Normal 5 3 3" xfId="5974"/>
    <cellStyle name="Normal 5 3 3 2" xfId="5975"/>
    <cellStyle name="Normal 5 3 3 2 2" xfId="9100"/>
    <cellStyle name="Normal 5 3 3 3" xfId="9101"/>
    <cellStyle name="Normal 5 3 4" xfId="5976"/>
    <cellStyle name="Normal 5 3 4 2" xfId="5977"/>
    <cellStyle name="Normal 5 3 4 2 2" xfId="9102"/>
    <cellStyle name="Normal 5 3 4 3" xfId="9103"/>
    <cellStyle name="Normal 5 3 5" xfId="5978"/>
    <cellStyle name="Normal 5 3 5 2" xfId="5979"/>
    <cellStyle name="Normal 5 3 5 2 2" xfId="9104"/>
    <cellStyle name="Normal 5 3 5 3" xfId="9105"/>
    <cellStyle name="Normal 5 3 6" xfId="5980"/>
    <cellStyle name="Normal 5 3 6 2" xfId="9106"/>
    <cellStyle name="Normal 5 3 7" xfId="9107"/>
    <cellStyle name="Normal 5 3 8" xfId="9825"/>
    <cellStyle name="Normal 5 4" xfId="197"/>
    <cellStyle name="Normal 5 4 2" xfId="5981"/>
    <cellStyle name="Normal 5 4 2 2" xfId="5982"/>
    <cellStyle name="Normal 5 4 2 2 2" xfId="5983"/>
    <cellStyle name="Normal 5 4 2 2 2 2" xfId="9108"/>
    <cellStyle name="Normal 5 4 2 2 3" xfId="9109"/>
    <cellStyle name="Normal 5 4 2 3" xfId="5984"/>
    <cellStyle name="Normal 5 4 2 3 2" xfId="5985"/>
    <cellStyle name="Normal 5 4 2 3 2 2" xfId="9110"/>
    <cellStyle name="Normal 5 4 2 3 3" xfId="9111"/>
    <cellStyle name="Normal 5 4 2 4" xfId="5986"/>
    <cellStyle name="Normal 5 4 2 4 2" xfId="5987"/>
    <cellStyle name="Normal 5 4 2 4 2 2" xfId="9112"/>
    <cellStyle name="Normal 5 4 2 4 3" xfId="9113"/>
    <cellStyle name="Normal 5 4 2 5" xfId="5988"/>
    <cellStyle name="Normal 5 4 2 5 2" xfId="9114"/>
    <cellStyle name="Normal 5 4 2 6" xfId="9115"/>
    <cellStyle name="Normal 5 4 2 7" xfId="9826"/>
    <cellStyle name="Normal 5 4 3" xfId="5989"/>
    <cellStyle name="Normal 5 4 3 2" xfId="5990"/>
    <cellStyle name="Normal 5 4 3 2 2" xfId="9116"/>
    <cellStyle name="Normal 5 4 3 3" xfId="9117"/>
    <cellStyle name="Normal 5 4 4" xfId="5991"/>
    <cellStyle name="Normal 5 4 4 2" xfId="5992"/>
    <cellStyle name="Normal 5 4 4 2 2" xfId="9118"/>
    <cellStyle name="Normal 5 4 4 3" xfId="9119"/>
    <cellStyle name="Normal 5 4 5" xfId="5993"/>
    <cellStyle name="Normal 5 4 5 2" xfId="5994"/>
    <cellStyle name="Normal 5 4 5 2 2" xfId="9120"/>
    <cellStyle name="Normal 5 4 5 3" xfId="9121"/>
    <cellStyle name="Normal 5 4 6" xfId="5995"/>
    <cellStyle name="Normal 5 4 6 2" xfId="9122"/>
    <cellStyle name="Normal 5 4 7" xfId="9123"/>
    <cellStyle name="Normal 5 4 8" xfId="9827"/>
    <cellStyle name="Normal 5 5" xfId="290"/>
    <cellStyle name="Normal 5 5 2" xfId="5996"/>
    <cellStyle name="Normal 5 5 2 2" xfId="5997"/>
    <cellStyle name="Normal 5 5 2 2 2" xfId="9124"/>
    <cellStyle name="Normal 5 5 2 3" xfId="9125"/>
    <cellStyle name="Normal 5 5 3" xfId="5998"/>
    <cellStyle name="Normal 5 5 3 2" xfId="5999"/>
    <cellStyle name="Normal 5 5 3 2 2" xfId="9126"/>
    <cellStyle name="Normal 5 5 3 3" xfId="9127"/>
    <cellStyle name="Normal 5 5 4" xfId="6000"/>
    <cellStyle name="Normal 5 5 4 2" xfId="6001"/>
    <cellStyle name="Normal 5 5 4 2 2" xfId="9128"/>
    <cellStyle name="Normal 5 5 4 3" xfId="9129"/>
    <cellStyle name="Normal 5 5 5" xfId="6002"/>
    <cellStyle name="Normal 5 5 5 2" xfId="9130"/>
    <cellStyle name="Normal 5 5 6" xfId="9131"/>
    <cellStyle name="Normal 5 5 7" xfId="9828"/>
    <cellStyle name="Normal 5 6" xfId="6003"/>
    <cellStyle name="Normal 5 6 2" xfId="6004"/>
    <cellStyle name="Normal 5 6 2 2" xfId="6005"/>
    <cellStyle name="Normal 5 6 2 2 2" xfId="9132"/>
    <cellStyle name="Normal 5 6 2 3" xfId="9133"/>
    <cellStyle name="Normal 5 6 3" xfId="6006"/>
    <cellStyle name="Normal 5 6 3 2" xfId="9134"/>
    <cellStyle name="Normal 5 6 4" xfId="9135"/>
    <cellStyle name="Normal 5 6 5" xfId="9829"/>
    <cellStyle name="Normal 5 7" xfId="6007"/>
    <cellStyle name="Normal 5 8" xfId="6008"/>
    <cellStyle name="Normal 5 8 2" xfId="6009"/>
    <cellStyle name="Normal 5 8 2 2" xfId="9136"/>
    <cellStyle name="Normal 5 8 3" xfId="9137"/>
    <cellStyle name="Normal 5 9" xfId="6010"/>
    <cellStyle name="Normal 5 9 2" xfId="9138"/>
    <cellStyle name="Normal 50" xfId="2693"/>
    <cellStyle name="Normal 51" xfId="2694"/>
    <cellStyle name="Normal 52" xfId="2695"/>
    <cellStyle name="Normal 53" xfId="2696"/>
    <cellStyle name="Normal 54" xfId="2697"/>
    <cellStyle name="Normal 55" xfId="2698"/>
    <cellStyle name="Normal 55 2" xfId="2699"/>
    <cellStyle name="Normal 56" xfId="2700"/>
    <cellStyle name="Normal 57" xfId="2701"/>
    <cellStyle name="Normal 58" xfId="2702"/>
    <cellStyle name="Normal 59" xfId="2703"/>
    <cellStyle name="Normal 6" xfId="92"/>
    <cellStyle name="Normal 6 2" xfId="149"/>
    <cellStyle name="Normal 6 2 2" xfId="6011"/>
    <cellStyle name="Normal 6 2 2 2" xfId="6012"/>
    <cellStyle name="Normal 6 2 2 2 2" xfId="6013"/>
    <cellStyle name="Normal 6 2 2 2 2 2" xfId="9139"/>
    <cellStyle name="Normal 6 2 2 2 3" xfId="9140"/>
    <cellStyle name="Normal 6 2 2 3" xfId="6014"/>
    <cellStyle name="Normal 6 2 2 3 2" xfId="6015"/>
    <cellStyle name="Normal 6 2 2 3 2 2" xfId="9141"/>
    <cellStyle name="Normal 6 2 2 3 3" xfId="9142"/>
    <cellStyle name="Normal 6 2 2 4" xfId="6016"/>
    <cellStyle name="Normal 6 2 2 4 2" xfId="6017"/>
    <cellStyle name="Normal 6 2 2 4 2 2" xfId="9143"/>
    <cellStyle name="Normal 6 2 2 4 3" xfId="9144"/>
    <cellStyle name="Normal 6 2 2 5" xfId="6018"/>
    <cellStyle name="Normal 6 2 2 5 2" xfId="9145"/>
    <cellStyle name="Normal 6 2 2 6" xfId="9146"/>
    <cellStyle name="Normal 6 2 2 7" xfId="9830"/>
    <cellStyle name="Normal 6 2 3" xfId="6019"/>
    <cellStyle name="Normal 6 2 3 2" xfId="6020"/>
    <cellStyle name="Normal 6 2 3 2 2" xfId="9147"/>
    <cellStyle name="Normal 6 2 3 3" xfId="9148"/>
    <cellStyle name="Normal 6 2 4" xfId="6021"/>
    <cellStyle name="Normal 6 2 4 2" xfId="6022"/>
    <cellStyle name="Normal 6 2 4 2 2" xfId="9149"/>
    <cellStyle name="Normal 6 2 4 3" xfId="9150"/>
    <cellStyle name="Normal 6 2 5" xfId="6023"/>
    <cellStyle name="Normal 6 2 5 2" xfId="6024"/>
    <cellStyle name="Normal 6 2 5 2 2" xfId="9151"/>
    <cellStyle name="Normal 6 2 5 3" xfId="9152"/>
    <cellStyle name="Normal 6 2 6" xfId="6025"/>
    <cellStyle name="Normal 6 2 6 2" xfId="9153"/>
    <cellStyle name="Normal 6 2 7" xfId="9154"/>
    <cellStyle name="Normal 6 2 8" xfId="9831"/>
    <cellStyle name="Normal 6 3" xfId="2704"/>
    <cellStyle name="Normal 6 3 2" xfId="6026"/>
    <cellStyle name="Normal 6 3 2 2" xfId="6027"/>
    <cellStyle name="Normal 6 3 2 2 2" xfId="9155"/>
    <cellStyle name="Normal 6 3 2 3" xfId="9156"/>
    <cellStyle name="Normal 6 3 3" xfId="6028"/>
    <cellStyle name="Normal 6 3 3 2" xfId="6029"/>
    <cellStyle name="Normal 6 3 3 2 2" xfId="9157"/>
    <cellStyle name="Normal 6 3 3 3" xfId="9158"/>
    <cellStyle name="Normal 6 3 4" xfId="6030"/>
    <cellStyle name="Normal 6 3 4 2" xfId="6031"/>
    <cellStyle name="Normal 6 3 4 2 2" xfId="9159"/>
    <cellStyle name="Normal 6 3 4 3" xfId="9160"/>
    <cellStyle name="Normal 6 3 5" xfId="6032"/>
    <cellStyle name="Normal 6 3 5 2" xfId="9161"/>
    <cellStyle name="Normal 6 3 6" xfId="9162"/>
    <cellStyle name="Normal 6 3 7" xfId="9832"/>
    <cellStyle name="Normal 6 4" xfId="6033"/>
    <cellStyle name="Normal 6 4 2" xfId="6034"/>
    <cellStyle name="Normal 6 4 2 2" xfId="6035"/>
    <cellStyle name="Normal 6 4 2 2 2" xfId="9163"/>
    <cellStyle name="Normal 6 4 2 3" xfId="9164"/>
    <cellStyle name="Normal 6 4 3" xfId="6036"/>
    <cellStyle name="Normal 6 4 3 2" xfId="9165"/>
    <cellStyle name="Normal 6 4 4" xfId="9166"/>
    <cellStyle name="Normal 6 4 5" xfId="9833"/>
    <cellStyle name="Normal 6 5" xfId="6037"/>
    <cellStyle name="Normal 6 6" xfId="6038"/>
    <cellStyle name="Normal 6 6 2" xfId="6039"/>
    <cellStyle name="Normal 6 6 2 2" xfId="9167"/>
    <cellStyle name="Normal 6 6 3" xfId="9168"/>
    <cellStyle name="Normal 6 7" xfId="6040"/>
    <cellStyle name="Normal 6 7 2" xfId="9169"/>
    <cellStyle name="Normal 6 8" xfId="9170"/>
    <cellStyle name="Normal 60" xfId="2705"/>
    <cellStyle name="Normal 61" xfId="2706"/>
    <cellStyle name="Normal 62" xfId="2707"/>
    <cellStyle name="Normal 63" xfId="2708"/>
    <cellStyle name="Normal 64" xfId="2709"/>
    <cellStyle name="Normal 65" xfId="2710"/>
    <cellStyle name="Normal 66" xfId="2711"/>
    <cellStyle name="Normal 67" xfId="2712"/>
    <cellStyle name="Normal 68" xfId="2713"/>
    <cellStyle name="Normal 69" xfId="2714"/>
    <cellStyle name="Normal 7" xfId="106"/>
    <cellStyle name="Normal 7 2" xfId="163"/>
    <cellStyle name="Normal 7 2 2" xfId="6041"/>
    <cellStyle name="Normal 7 2 2 2" xfId="6042"/>
    <cellStyle name="Normal 7 2 2 2 2" xfId="6043"/>
    <cellStyle name="Normal 7 2 2 2 2 2" xfId="9171"/>
    <cellStyle name="Normal 7 2 2 2 3" xfId="9172"/>
    <cellStyle name="Normal 7 2 2 3" xfId="6044"/>
    <cellStyle name="Normal 7 2 2 3 2" xfId="6045"/>
    <cellStyle name="Normal 7 2 2 3 2 2" xfId="9173"/>
    <cellStyle name="Normal 7 2 2 3 3" xfId="9174"/>
    <cellStyle name="Normal 7 2 2 4" xfId="6046"/>
    <cellStyle name="Normal 7 2 2 4 2" xfId="6047"/>
    <cellStyle name="Normal 7 2 2 4 2 2" xfId="9175"/>
    <cellStyle name="Normal 7 2 2 4 3" xfId="9176"/>
    <cellStyle name="Normal 7 2 2 5" xfId="6048"/>
    <cellStyle name="Normal 7 2 2 5 2" xfId="9177"/>
    <cellStyle name="Normal 7 2 2 6" xfId="9178"/>
    <cellStyle name="Normal 7 2 2 7" xfId="9834"/>
    <cellStyle name="Normal 7 2 3" xfId="6049"/>
    <cellStyle name="Normal 7 2 3 2" xfId="6050"/>
    <cellStyle name="Normal 7 2 3 2 2" xfId="9179"/>
    <cellStyle name="Normal 7 2 3 3" xfId="9180"/>
    <cellStyle name="Normal 7 2 4" xfId="6051"/>
    <cellStyle name="Normal 7 2 4 2" xfId="6052"/>
    <cellStyle name="Normal 7 2 4 2 2" xfId="9181"/>
    <cellStyle name="Normal 7 2 4 3" xfId="9182"/>
    <cellStyle name="Normal 7 2 5" xfId="6053"/>
    <cellStyle name="Normal 7 2 5 2" xfId="6054"/>
    <cellStyle name="Normal 7 2 5 2 2" xfId="9183"/>
    <cellStyle name="Normal 7 2 5 3" xfId="9184"/>
    <cellStyle name="Normal 7 2 6" xfId="6055"/>
    <cellStyle name="Normal 7 2 6 2" xfId="9185"/>
    <cellStyle name="Normal 7 2 7" xfId="9186"/>
    <cellStyle name="Normal 7 2 8" xfId="9835"/>
    <cellStyle name="Normal 7 3" xfId="2715"/>
    <cellStyle name="Normal 7 3 2" xfId="6056"/>
    <cellStyle name="Normal 7 3 2 2" xfId="6057"/>
    <cellStyle name="Normal 7 3 2 2 2" xfId="9187"/>
    <cellStyle name="Normal 7 3 2 3" xfId="9188"/>
    <cellStyle name="Normal 7 3 3" xfId="6058"/>
    <cellStyle name="Normal 7 3 3 2" xfId="6059"/>
    <cellStyle name="Normal 7 3 3 2 2" xfId="9189"/>
    <cellStyle name="Normal 7 3 3 3" xfId="9190"/>
    <cellStyle name="Normal 7 3 4" xfId="6060"/>
    <cellStyle name="Normal 7 3 4 2" xfId="6061"/>
    <cellStyle name="Normal 7 3 4 2 2" xfId="9191"/>
    <cellStyle name="Normal 7 3 4 3" xfId="9192"/>
    <cellStyle name="Normal 7 3 5" xfId="6062"/>
    <cellStyle name="Normal 7 3 5 2" xfId="9193"/>
    <cellStyle name="Normal 7 3 6" xfId="9194"/>
    <cellStyle name="Normal 7 3 7" xfId="9836"/>
    <cellStyle name="Normal 7 4" xfId="6063"/>
    <cellStyle name="Normal 7 4 2" xfId="6064"/>
    <cellStyle name="Normal 7 4 2 2" xfId="6065"/>
    <cellStyle name="Normal 7 4 2 2 2" xfId="9195"/>
    <cellStyle name="Normal 7 4 2 3" xfId="9196"/>
    <cellStyle name="Normal 7 4 3" xfId="6066"/>
    <cellStyle name="Normal 7 4 3 2" xfId="9197"/>
    <cellStyle name="Normal 7 4 4" xfId="9198"/>
    <cellStyle name="Normal 7 4 5" xfId="9837"/>
    <cellStyle name="Normal 7 5" xfId="6067"/>
    <cellStyle name="Normal 7 6" xfId="6068"/>
    <cellStyle name="Normal 7 6 2" xfId="6069"/>
    <cellStyle name="Normal 7 6 2 2" xfId="9199"/>
    <cellStyle name="Normal 7 6 3" xfId="9200"/>
    <cellStyle name="Normal 7 7" xfId="6070"/>
    <cellStyle name="Normal 7 7 2" xfId="9201"/>
    <cellStyle name="Normal 7 8" xfId="9202"/>
    <cellStyle name="Normal 70" xfId="2716"/>
    <cellStyle name="Normal 71" xfId="2717"/>
    <cellStyle name="Normal 72" xfId="2718"/>
    <cellStyle name="Normal 73" xfId="2719"/>
    <cellStyle name="Normal 74" xfId="2720"/>
    <cellStyle name="Normal 75" xfId="2721"/>
    <cellStyle name="Normal 76" xfId="2722"/>
    <cellStyle name="Normal 77" xfId="2723"/>
    <cellStyle name="Normal 78" xfId="2724"/>
    <cellStyle name="Normal 79" xfId="2725"/>
    <cellStyle name="Normal 8" xfId="107"/>
    <cellStyle name="Normal 8 2" xfId="164"/>
    <cellStyle name="Normal 8 2 2" xfId="6071"/>
    <cellStyle name="Normal 8 2 2 2" xfId="6072"/>
    <cellStyle name="Normal 8 2 2 2 2" xfId="6073"/>
    <cellStyle name="Normal 8 2 2 2 2 2" xfId="9203"/>
    <cellStyle name="Normal 8 2 2 2 3" xfId="9204"/>
    <cellStyle name="Normal 8 2 2 3" xfId="6074"/>
    <cellStyle name="Normal 8 2 2 3 2" xfId="6075"/>
    <cellStyle name="Normal 8 2 2 3 2 2" xfId="9205"/>
    <cellStyle name="Normal 8 2 2 3 3" xfId="9206"/>
    <cellStyle name="Normal 8 2 2 4" xfId="6076"/>
    <cellStyle name="Normal 8 2 2 4 2" xfId="6077"/>
    <cellStyle name="Normal 8 2 2 4 2 2" xfId="9207"/>
    <cellStyle name="Normal 8 2 2 4 3" xfId="9208"/>
    <cellStyle name="Normal 8 2 2 5" xfId="6078"/>
    <cellStyle name="Normal 8 2 2 5 2" xfId="9209"/>
    <cellStyle name="Normal 8 2 2 6" xfId="9210"/>
    <cellStyle name="Normal 8 2 2 7" xfId="9838"/>
    <cellStyle name="Normal 8 2 3" xfId="6079"/>
    <cellStyle name="Normal 8 2 3 2" xfId="6080"/>
    <cellStyle name="Normal 8 2 3 2 2" xfId="9211"/>
    <cellStyle name="Normal 8 2 3 3" xfId="9212"/>
    <cellStyle name="Normal 8 2 4" xfId="6081"/>
    <cellStyle name="Normal 8 2 4 2" xfId="6082"/>
    <cellStyle name="Normal 8 2 4 2 2" xfId="9213"/>
    <cellStyle name="Normal 8 2 4 3" xfId="9214"/>
    <cellStyle name="Normal 8 2 5" xfId="6083"/>
    <cellStyle name="Normal 8 2 5 2" xfId="6084"/>
    <cellStyle name="Normal 8 2 5 2 2" xfId="9215"/>
    <cellStyle name="Normal 8 2 5 3" xfId="9216"/>
    <cellStyle name="Normal 8 2 6" xfId="6085"/>
    <cellStyle name="Normal 8 2 6 2" xfId="9217"/>
    <cellStyle name="Normal 8 2 7" xfId="9218"/>
    <cellStyle name="Normal 8 2 8" xfId="9839"/>
    <cellStyle name="Normal 8 3" xfId="2726"/>
    <cellStyle name="Normal 8 3 2" xfId="6086"/>
    <cellStyle name="Normal 8 3 2 2" xfId="6087"/>
    <cellStyle name="Normal 8 3 2 2 2" xfId="9219"/>
    <cellStyle name="Normal 8 3 2 3" xfId="9220"/>
    <cellStyle name="Normal 8 3 3" xfId="6088"/>
    <cellStyle name="Normal 8 3 3 2" xfId="6089"/>
    <cellStyle name="Normal 8 3 3 2 2" xfId="9221"/>
    <cellStyle name="Normal 8 3 3 3" xfId="9222"/>
    <cellStyle name="Normal 8 3 4" xfId="6090"/>
    <cellStyle name="Normal 8 3 4 2" xfId="6091"/>
    <cellStyle name="Normal 8 3 4 2 2" xfId="9223"/>
    <cellStyle name="Normal 8 3 4 3" xfId="9224"/>
    <cellStyle name="Normal 8 3 5" xfId="6092"/>
    <cellStyle name="Normal 8 3 5 2" xfId="9225"/>
    <cellStyle name="Normal 8 3 6" xfId="9226"/>
    <cellStyle name="Normal 8 3 7" xfId="9840"/>
    <cellStyle name="Normal 8 4" xfId="6093"/>
    <cellStyle name="Normal 8 4 2" xfId="6094"/>
    <cellStyle name="Normal 8 4 2 2" xfId="6095"/>
    <cellStyle name="Normal 8 4 2 2 2" xfId="9227"/>
    <cellStyle name="Normal 8 4 2 3" xfId="9228"/>
    <cellStyle name="Normal 8 4 3" xfId="6096"/>
    <cellStyle name="Normal 8 4 3 2" xfId="9229"/>
    <cellStyle name="Normal 8 4 4" xfId="9230"/>
    <cellStyle name="Normal 8 4 5" xfId="9841"/>
    <cellStyle name="Normal 8 5" xfId="6097"/>
    <cellStyle name="Normal 8 6" xfId="6098"/>
    <cellStyle name="Normal 8 6 2" xfId="6099"/>
    <cellStyle name="Normal 8 6 2 2" xfId="9231"/>
    <cellStyle name="Normal 8 6 3" xfId="9232"/>
    <cellStyle name="Normal 8 7" xfId="6100"/>
    <cellStyle name="Normal 8 7 2" xfId="9233"/>
    <cellStyle name="Normal 8 8" xfId="9234"/>
    <cellStyle name="Normal 80" xfId="2727"/>
    <cellStyle name="Normal 81" xfId="2728"/>
    <cellStyle name="Normal 82" xfId="2729"/>
    <cellStyle name="Normal 83" xfId="2730"/>
    <cellStyle name="Normal 84" xfId="2731"/>
    <cellStyle name="Normal 85" xfId="2732"/>
    <cellStyle name="Normal 86" xfId="2733"/>
    <cellStyle name="Normal 87" xfId="2734"/>
    <cellStyle name="Normal 88" xfId="2735"/>
    <cellStyle name="Normal 89" xfId="2736"/>
    <cellStyle name="Normal 9" xfId="178"/>
    <cellStyle name="Normal 9 10" xfId="2737"/>
    <cellStyle name="Normal 9 10 2" xfId="2738"/>
    <cellStyle name="Normal 9 11" xfId="2739"/>
    <cellStyle name="Normal 9 12" xfId="2740"/>
    <cellStyle name="Normal 9 13" xfId="2741"/>
    <cellStyle name="Normal 9 14" xfId="9473"/>
    <cellStyle name="Normal 9 15" xfId="9475"/>
    <cellStyle name="Normal 9 15 2" xfId="9916"/>
    <cellStyle name="Normal 9 2" xfId="2742"/>
    <cellStyle name="Normal 9 2 2" xfId="2743"/>
    <cellStyle name="Normal 9 2 2 2" xfId="2744"/>
    <cellStyle name="Normal 9 2 2 2 2" xfId="2745"/>
    <cellStyle name="Normal 9 2 2 2 2 2" xfId="2746"/>
    <cellStyle name="Normal 9 2 2 2 2 2 2" xfId="2747"/>
    <cellStyle name="Normal 9 2 2 2 2 3" xfId="2748"/>
    <cellStyle name="Normal 9 2 2 2 2 3 2" xfId="2749"/>
    <cellStyle name="Normal 9 2 2 2 2 4" xfId="2750"/>
    <cellStyle name="Normal 9 2 2 2 2 5" xfId="2751"/>
    <cellStyle name="Normal 9 2 2 2 2 6" xfId="2752"/>
    <cellStyle name="Normal 9 2 2 2 3" xfId="2753"/>
    <cellStyle name="Normal 9 2 2 2 3 2" xfId="2754"/>
    <cellStyle name="Normal 9 2 2 2 4" xfId="2755"/>
    <cellStyle name="Normal 9 2 2 2 4 2" xfId="2756"/>
    <cellStyle name="Normal 9 2 2 2 5" xfId="2757"/>
    <cellStyle name="Normal 9 2 2 2 6" xfId="2758"/>
    <cellStyle name="Normal 9 2 2 2 7" xfId="2759"/>
    <cellStyle name="Normal 9 2 2 3" xfId="2760"/>
    <cellStyle name="Normal 9 2 2 3 2" xfId="2761"/>
    <cellStyle name="Normal 9 2 2 3 2 2" xfId="2762"/>
    <cellStyle name="Normal 9 2 2 3 3" xfId="2763"/>
    <cellStyle name="Normal 9 2 2 3 3 2" xfId="2764"/>
    <cellStyle name="Normal 9 2 2 3 4" xfId="2765"/>
    <cellStyle name="Normal 9 2 2 3 5" xfId="2766"/>
    <cellStyle name="Normal 9 2 2 3 6" xfId="2767"/>
    <cellStyle name="Normal 9 2 2 4" xfId="2768"/>
    <cellStyle name="Normal 9 2 2 4 2" xfId="2769"/>
    <cellStyle name="Normal 9 2 2 5" xfId="2770"/>
    <cellStyle name="Normal 9 2 2 5 2" xfId="2771"/>
    <cellStyle name="Normal 9 2 2 6" xfId="2772"/>
    <cellStyle name="Normal 9 2 2 7" xfId="2773"/>
    <cellStyle name="Normal 9 2 2 8" xfId="2774"/>
    <cellStyle name="Normal 9 2 3" xfId="2775"/>
    <cellStyle name="Normal 9 2 3 2" xfId="2776"/>
    <cellStyle name="Normal 9 2 3 2 2" xfId="2777"/>
    <cellStyle name="Normal 9 2 3 2 2 2" xfId="2778"/>
    <cellStyle name="Normal 9 2 3 2 3" xfId="2779"/>
    <cellStyle name="Normal 9 2 3 2 3 2" xfId="2780"/>
    <cellStyle name="Normal 9 2 3 2 4" xfId="2781"/>
    <cellStyle name="Normal 9 2 3 2 5" xfId="2782"/>
    <cellStyle name="Normal 9 2 3 2 6" xfId="2783"/>
    <cellStyle name="Normal 9 2 3 3" xfId="2784"/>
    <cellStyle name="Normal 9 2 3 3 2" xfId="2785"/>
    <cellStyle name="Normal 9 2 3 4" xfId="2786"/>
    <cellStyle name="Normal 9 2 3 4 2" xfId="2787"/>
    <cellStyle name="Normal 9 2 3 5" xfId="2788"/>
    <cellStyle name="Normal 9 2 3 6" xfId="2789"/>
    <cellStyle name="Normal 9 2 3 7" xfId="2790"/>
    <cellStyle name="Normal 9 2 4" xfId="2791"/>
    <cellStyle name="Normal 9 2 4 2" xfId="2792"/>
    <cellStyle name="Normal 9 2 4 2 2" xfId="2793"/>
    <cellStyle name="Normal 9 2 4 3" xfId="2794"/>
    <cellStyle name="Normal 9 2 4 3 2" xfId="2795"/>
    <cellStyle name="Normal 9 2 4 4" xfId="2796"/>
    <cellStyle name="Normal 9 2 4 5" xfId="2797"/>
    <cellStyle name="Normal 9 2 4 6" xfId="2798"/>
    <cellStyle name="Normal 9 2 5" xfId="2799"/>
    <cellStyle name="Normal 9 2 5 2" xfId="2800"/>
    <cellStyle name="Normal 9 2 6" xfId="2801"/>
    <cellStyle name="Normal 9 2 6 2" xfId="2802"/>
    <cellStyle name="Normal 9 2 7" xfId="2803"/>
    <cellStyle name="Normal 9 2 8" xfId="2804"/>
    <cellStyle name="Normal 9 2 9" xfId="2805"/>
    <cellStyle name="Normal 9 3" xfId="2806"/>
    <cellStyle name="Normal 9 3 2" xfId="2807"/>
    <cellStyle name="Normal 9 3 2 2" xfId="2808"/>
    <cellStyle name="Normal 9 3 2 2 2" xfId="2809"/>
    <cellStyle name="Normal 9 3 2 2 2 2" xfId="2810"/>
    <cellStyle name="Normal 9 3 2 2 2 2 2" xfId="2811"/>
    <cellStyle name="Normal 9 3 2 2 2 3" xfId="2812"/>
    <cellStyle name="Normal 9 3 2 2 2 3 2" xfId="2813"/>
    <cellStyle name="Normal 9 3 2 2 2 4" xfId="2814"/>
    <cellStyle name="Normal 9 3 2 2 2 5" xfId="2815"/>
    <cellStyle name="Normal 9 3 2 2 2 6" xfId="2816"/>
    <cellStyle name="Normal 9 3 2 2 3" xfId="2817"/>
    <cellStyle name="Normal 9 3 2 2 3 2" xfId="2818"/>
    <cellStyle name="Normal 9 3 2 2 4" xfId="2819"/>
    <cellStyle name="Normal 9 3 2 2 4 2" xfId="2820"/>
    <cellStyle name="Normal 9 3 2 2 5" xfId="2821"/>
    <cellStyle name="Normal 9 3 2 2 6" xfId="2822"/>
    <cellStyle name="Normal 9 3 2 2 7" xfId="2823"/>
    <cellStyle name="Normal 9 3 2 3" xfId="2824"/>
    <cellStyle name="Normal 9 3 2 3 2" xfId="2825"/>
    <cellStyle name="Normal 9 3 2 3 2 2" xfId="2826"/>
    <cellStyle name="Normal 9 3 2 3 3" xfId="2827"/>
    <cellStyle name="Normal 9 3 2 3 3 2" xfId="2828"/>
    <cellStyle name="Normal 9 3 2 3 4" xfId="2829"/>
    <cellStyle name="Normal 9 3 2 3 5" xfId="2830"/>
    <cellStyle name="Normal 9 3 2 3 6" xfId="2831"/>
    <cellStyle name="Normal 9 3 2 4" xfId="2832"/>
    <cellStyle name="Normal 9 3 2 4 2" xfId="2833"/>
    <cellStyle name="Normal 9 3 2 5" xfId="2834"/>
    <cellStyle name="Normal 9 3 2 5 2" xfId="2835"/>
    <cellStyle name="Normal 9 3 2 6" xfId="2836"/>
    <cellStyle name="Normal 9 3 2 7" xfId="2837"/>
    <cellStyle name="Normal 9 3 2 8" xfId="2838"/>
    <cellStyle name="Normal 9 3 3" xfId="2839"/>
    <cellStyle name="Normal 9 3 3 2" xfId="2840"/>
    <cellStyle name="Normal 9 3 3 2 2" xfId="2841"/>
    <cellStyle name="Normal 9 3 3 2 2 2" xfId="2842"/>
    <cellStyle name="Normal 9 3 3 2 3" xfId="2843"/>
    <cellStyle name="Normal 9 3 3 2 3 2" xfId="2844"/>
    <cellStyle name="Normal 9 3 3 2 4" xfId="2845"/>
    <cellStyle name="Normal 9 3 3 2 5" xfId="2846"/>
    <cellStyle name="Normal 9 3 3 2 6" xfId="2847"/>
    <cellStyle name="Normal 9 3 3 3" xfId="2848"/>
    <cellStyle name="Normal 9 3 3 3 2" xfId="2849"/>
    <cellStyle name="Normal 9 3 3 4" xfId="2850"/>
    <cellStyle name="Normal 9 3 3 4 2" xfId="2851"/>
    <cellStyle name="Normal 9 3 3 5" xfId="2852"/>
    <cellStyle name="Normal 9 3 3 6" xfId="2853"/>
    <cellStyle name="Normal 9 3 3 7" xfId="2854"/>
    <cellStyle name="Normal 9 3 4" xfId="2855"/>
    <cellStyle name="Normal 9 3 4 2" xfId="2856"/>
    <cellStyle name="Normal 9 3 4 2 2" xfId="2857"/>
    <cellStyle name="Normal 9 3 4 3" xfId="2858"/>
    <cellStyle name="Normal 9 3 4 3 2" xfId="2859"/>
    <cellStyle name="Normal 9 3 4 4" xfId="2860"/>
    <cellStyle name="Normal 9 3 4 5" xfId="2861"/>
    <cellStyle name="Normal 9 3 4 6" xfId="2862"/>
    <cellStyle name="Normal 9 3 5" xfId="2863"/>
    <cellStyle name="Normal 9 3 5 2" xfId="2864"/>
    <cellStyle name="Normal 9 3 6" xfId="2865"/>
    <cellStyle name="Normal 9 3 6 2" xfId="2866"/>
    <cellStyle name="Normal 9 3 7" xfId="2867"/>
    <cellStyle name="Normal 9 3 8" xfId="2868"/>
    <cellStyle name="Normal 9 3 9" xfId="2869"/>
    <cellStyle name="Normal 9 4" xfId="2870"/>
    <cellStyle name="Normal 9 4 2" xfId="2871"/>
    <cellStyle name="Normal 9 4 2 2" xfId="2872"/>
    <cellStyle name="Normal 9 4 2 2 2" xfId="2873"/>
    <cellStyle name="Normal 9 4 2 2 2 2" xfId="2874"/>
    <cellStyle name="Normal 9 4 2 2 2 2 2" xfId="2875"/>
    <cellStyle name="Normal 9 4 2 2 2 3" xfId="2876"/>
    <cellStyle name="Normal 9 4 2 2 2 3 2" xfId="2877"/>
    <cellStyle name="Normal 9 4 2 2 2 4" xfId="2878"/>
    <cellStyle name="Normal 9 4 2 2 2 5" xfId="2879"/>
    <cellStyle name="Normal 9 4 2 2 2 6" xfId="2880"/>
    <cellStyle name="Normal 9 4 2 2 3" xfId="2881"/>
    <cellStyle name="Normal 9 4 2 2 3 2" xfId="2882"/>
    <cellStyle name="Normal 9 4 2 2 4" xfId="2883"/>
    <cellStyle name="Normal 9 4 2 2 4 2" xfId="2884"/>
    <cellStyle name="Normal 9 4 2 2 5" xfId="2885"/>
    <cellStyle name="Normal 9 4 2 2 6" xfId="2886"/>
    <cellStyle name="Normal 9 4 2 2 7" xfId="2887"/>
    <cellStyle name="Normal 9 4 2 3" xfId="2888"/>
    <cellStyle name="Normal 9 4 2 3 2" xfId="2889"/>
    <cellStyle name="Normal 9 4 2 3 2 2" xfId="2890"/>
    <cellStyle name="Normal 9 4 2 3 3" xfId="2891"/>
    <cellStyle name="Normal 9 4 2 3 3 2" xfId="2892"/>
    <cellStyle name="Normal 9 4 2 3 4" xfId="2893"/>
    <cellStyle name="Normal 9 4 2 3 5" xfId="2894"/>
    <cellStyle name="Normal 9 4 2 3 6" xfId="2895"/>
    <cellStyle name="Normal 9 4 2 4" xfId="2896"/>
    <cellStyle name="Normal 9 4 2 4 2" xfId="2897"/>
    <cellStyle name="Normal 9 4 2 5" xfId="2898"/>
    <cellStyle name="Normal 9 4 2 5 2" xfId="2899"/>
    <cellStyle name="Normal 9 4 2 6" xfId="2900"/>
    <cellStyle name="Normal 9 4 2 7" xfId="2901"/>
    <cellStyle name="Normal 9 4 2 8" xfId="2902"/>
    <cellStyle name="Normal 9 4 3" xfId="2903"/>
    <cellStyle name="Normal 9 4 3 2" xfId="2904"/>
    <cellStyle name="Normal 9 4 3 2 2" xfId="2905"/>
    <cellStyle name="Normal 9 4 3 2 2 2" xfId="2906"/>
    <cellStyle name="Normal 9 4 3 2 3" xfId="2907"/>
    <cellStyle name="Normal 9 4 3 2 3 2" xfId="2908"/>
    <cellStyle name="Normal 9 4 3 2 4" xfId="2909"/>
    <cellStyle name="Normal 9 4 3 2 5" xfId="2910"/>
    <cellStyle name="Normal 9 4 3 2 6" xfId="2911"/>
    <cellStyle name="Normal 9 4 3 3" xfId="2912"/>
    <cellStyle name="Normal 9 4 3 3 2" xfId="2913"/>
    <cellStyle name="Normal 9 4 3 4" xfId="2914"/>
    <cellStyle name="Normal 9 4 3 4 2" xfId="2915"/>
    <cellStyle name="Normal 9 4 3 5" xfId="2916"/>
    <cellStyle name="Normal 9 4 3 6" xfId="2917"/>
    <cellStyle name="Normal 9 4 3 7" xfId="2918"/>
    <cellStyle name="Normal 9 4 4" xfId="2919"/>
    <cellStyle name="Normal 9 4 4 2" xfId="2920"/>
    <cellStyle name="Normal 9 4 4 2 2" xfId="2921"/>
    <cellStyle name="Normal 9 4 4 3" xfId="2922"/>
    <cellStyle name="Normal 9 4 4 3 2" xfId="2923"/>
    <cellStyle name="Normal 9 4 4 4" xfId="2924"/>
    <cellStyle name="Normal 9 4 4 5" xfId="2925"/>
    <cellStyle name="Normal 9 4 4 6" xfId="2926"/>
    <cellStyle name="Normal 9 4 5" xfId="2927"/>
    <cellStyle name="Normal 9 4 5 2" xfId="2928"/>
    <cellStyle name="Normal 9 4 6" xfId="2929"/>
    <cellStyle name="Normal 9 4 6 2" xfId="2930"/>
    <cellStyle name="Normal 9 4 7" xfId="2931"/>
    <cellStyle name="Normal 9 4 8" xfId="2932"/>
    <cellStyle name="Normal 9 4 9" xfId="2933"/>
    <cellStyle name="Normal 9 5" xfId="2934"/>
    <cellStyle name="Normal 9 5 2" xfId="2935"/>
    <cellStyle name="Normal 9 5 2 2" xfId="2936"/>
    <cellStyle name="Normal 9 5 2 2 2" xfId="2937"/>
    <cellStyle name="Normal 9 5 2 2 2 2" xfId="2938"/>
    <cellStyle name="Normal 9 5 2 2 2 2 2" xfId="2939"/>
    <cellStyle name="Normal 9 5 2 2 2 3" xfId="2940"/>
    <cellStyle name="Normal 9 5 2 2 2 3 2" xfId="2941"/>
    <cellStyle name="Normal 9 5 2 2 2 4" xfId="2942"/>
    <cellStyle name="Normal 9 5 2 2 2 5" xfId="2943"/>
    <cellStyle name="Normal 9 5 2 2 2 6" xfId="2944"/>
    <cellStyle name="Normal 9 5 2 2 3" xfId="2945"/>
    <cellStyle name="Normal 9 5 2 2 3 2" xfId="2946"/>
    <cellStyle name="Normal 9 5 2 2 4" xfId="2947"/>
    <cellStyle name="Normal 9 5 2 2 4 2" xfId="2948"/>
    <cellStyle name="Normal 9 5 2 2 5" xfId="2949"/>
    <cellStyle name="Normal 9 5 2 2 6" xfId="2950"/>
    <cellStyle name="Normal 9 5 2 2 7" xfId="2951"/>
    <cellStyle name="Normal 9 5 2 3" xfId="2952"/>
    <cellStyle name="Normal 9 5 2 3 2" xfId="2953"/>
    <cellStyle name="Normal 9 5 2 3 2 2" xfId="2954"/>
    <cellStyle name="Normal 9 5 2 3 3" xfId="2955"/>
    <cellStyle name="Normal 9 5 2 3 3 2" xfId="2956"/>
    <cellStyle name="Normal 9 5 2 3 4" xfId="2957"/>
    <cellStyle name="Normal 9 5 2 3 5" xfId="2958"/>
    <cellStyle name="Normal 9 5 2 3 6" xfId="2959"/>
    <cellStyle name="Normal 9 5 2 4" xfId="2960"/>
    <cellStyle name="Normal 9 5 2 4 2" xfId="2961"/>
    <cellStyle name="Normal 9 5 2 5" xfId="2962"/>
    <cellStyle name="Normal 9 5 2 5 2" xfId="2963"/>
    <cellStyle name="Normal 9 5 2 6" xfId="2964"/>
    <cellStyle name="Normal 9 5 2 7" xfId="2965"/>
    <cellStyle name="Normal 9 5 2 8" xfId="2966"/>
    <cellStyle name="Normal 9 5 3" xfId="2967"/>
    <cellStyle name="Normal 9 5 3 2" xfId="2968"/>
    <cellStyle name="Normal 9 5 3 2 2" xfId="2969"/>
    <cellStyle name="Normal 9 5 3 2 2 2" xfId="2970"/>
    <cellStyle name="Normal 9 5 3 2 3" xfId="2971"/>
    <cellStyle name="Normal 9 5 3 2 3 2" xfId="2972"/>
    <cellStyle name="Normal 9 5 3 2 4" xfId="2973"/>
    <cellStyle name="Normal 9 5 3 2 5" xfId="2974"/>
    <cellStyle name="Normal 9 5 3 2 6" xfId="2975"/>
    <cellStyle name="Normal 9 5 3 3" xfId="2976"/>
    <cellStyle name="Normal 9 5 3 3 2" xfId="2977"/>
    <cellStyle name="Normal 9 5 3 4" xfId="2978"/>
    <cellStyle name="Normal 9 5 3 4 2" xfId="2979"/>
    <cellStyle name="Normal 9 5 3 5" xfId="2980"/>
    <cellStyle name="Normal 9 5 3 6" xfId="2981"/>
    <cellStyle name="Normal 9 5 3 7" xfId="2982"/>
    <cellStyle name="Normal 9 5 4" xfId="2983"/>
    <cellStyle name="Normal 9 5 4 2" xfId="2984"/>
    <cellStyle name="Normal 9 5 4 2 2" xfId="2985"/>
    <cellStyle name="Normal 9 5 4 3" xfId="2986"/>
    <cellStyle name="Normal 9 5 4 3 2" xfId="2987"/>
    <cellStyle name="Normal 9 5 4 4" xfId="2988"/>
    <cellStyle name="Normal 9 5 4 5" xfId="2989"/>
    <cellStyle name="Normal 9 5 4 6" xfId="2990"/>
    <cellStyle name="Normal 9 5 5" xfId="2991"/>
    <cellStyle name="Normal 9 5 5 2" xfId="2992"/>
    <cellStyle name="Normal 9 5 6" xfId="2993"/>
    <cellStyle name="Normal 9 5 6 2" xfId="2994"/>
    <cellStyle name="Normal 9 5 7" xfId="2995"/>
    <cellStyle name="Normal 9 5 8" xfId="2996"/>
    <cellStyle name="Normal 9 5 9" xfId="2997"/>
    <cellStyle name="Normal 9 6" xfId="2998"/>
    <cellStyle name="Normal 9 6 2" xfId="2999"/>
    <cellStyle name="Normal 9 6 2 2" xfId="3000"/>
    <cellStyle name="Normal 9 6 2 2 2" xfId="3001"/>
    <cellStyle name="Normal 9 6 2 2 2 2" xfId="3002"/>
    <cellStyle name="Normal 9 6 2 2 3" xfId="3003"/>
    <cellStyle name="Normal 9 6 2 2 3 2" xfId="3004"/>
    <cellStyle name="Normal 9 6 2 2 4" xfId="3005"/>
    <cellStyle name="Normal 9 6 2 2 5" xfId="3006"/>
    <cellStyle name="Normal 9 6 2 2 6" xfId="3007"/>
    <cellStyle name="Normal 9 6 2 3" xfId="3008"/>
    <cellStyle name="Normal 9 6 2 3 2" xfId="3009"/>
    <cellStyle name="Normal 9 6 2 4" xfId="3010"/>
    <cellStyle name="Normal 9 6 2 4 2" xfId="3011"/>
    <cellStyle name="Normal 9 6 2 5" xfId="3012"/>
    <cellStyle name="Normal 9 6 2 6" xfId="3013"/>
    <cellStyle name="Normal 9 6 2 7" xfId="3014"/>
    <cellStyle name="Normal 9 6 3" xfId="3015"/>
    <cellStyle name="Normal 9 6 3 2" xfId="3016"/>
    <cellStyle name="Normal 9 6 3 2 2" xfId="3017"/>
    <cellStyle name="Normal 9 6 3 3" xfId="3018"/>
    <cellStyle name="Normal 9 6 3 3 2" xfId="3019"/>
    <cellStyle name="Normal 9 6 3 4" xfId="3020"/>
    <cellStyle name="Normal 9 6 3 5" xfId="3021"/>
    <cellStyle name="Normal 9 6 3 6" xfId="3022"/>
    <cellStyle name="Normal 9 6 4" xfId="3023"/>
    <cellStyle name="Normal 9 6 4 2" xfId="3024"/>
    <cellStyle name="Normal 9 6 5" xfId="3025"/>
    <cellStyle name="Normal 9 6 5 2" xfId="3026"/>
    <cellStyle name="Normal 9 6 6" xfId="3027"/>
    <cellStyle name="Normal 9 6 7" xfId="3028"/>
    <cellStyle name="Normal 9 6 8" xfId="3029"/>
    <cellStyle name="Normal 9 7" xfId="3030"/>
    <cellStyle name="Normal 9 7 2" xfId="3031"/>
    <cellStyle name="Normal 9 7 2 2" xfId="3032"/>
    <cellStyle name="Normal 9 7 2 2 2" xfId="3033"/>
    <cellStyle name="Normal 9 7 2 3" xfId="3034"/>
    <cellStyle name="Normal 9 7 2 3 2" xfId="3035"/>
    <cellStyle name="Normal 9 7 2 4" xfId="3036"/>
    <cellStyle name="Normal 9 7 2 5" xfId="3037"/>
    <cellStyle name="Normal 9 7 2 6" xfId="3038"/>
    <cellStyle name="Normal 9 7 3" xfId="3039"/>
    <cellStyle name="Normal 9 7 3 2" xfId="3040"/>
    <cellStyle name="Normal 9 7 4" xfId="3041"/>
    <cellStyle name="Normal 9 7 4 2" xfId="3042"/>
    <cellStyle name="Normal 9 7 5" xfId="3043"/>
    <cellStyle name="Normal 9 7 6" xfId="3044"/>
    <cellStyle name="Normal 9 7 7" xfId="3045"/>
    <cellStyle name="Normal 9 8" xfId="3046"/>
    <cellStyle name="Normal 9 8 2" xfId="3047"/>
    <cellStyle name="Normal 9 8 2 2" xfId="3048"/>
    <cellStyle name="Normal 9 8 3" xfId="3049"/>
    <cellStyle name="Normal 9 8 3 2" xfId="3050"/>
    <cellStyle name="Normal 9 8 4" xfId="3051"/>
    <cellStyle name="Normal 9 8 5" xfId="3052"/>
    <cellStyle name="Normal 9 8 6" xfId="3053"/>
    <cellStyle name="Normal 9 9" xfId="3054"/>
    <cellStyle name="Normal 9 9 2" xfId="3055"/>
    <cellStyle name="Normal 9_Programa" xfId="3056"/>
    <cellStyle name="Normal 90" xfId="3057"/>
    <cellStyle name="Normal 91" xfId="3058"/>
    <cellStyle name="Normal 92" xfId="3059"/>
    <cellStyle name="Normal 93" xfId="3060"/>
    <cellStyle name="Normal 94" xfId="3061"/>
    <cellStyle name="Normal 95" xfId="3062"/>
    <cellStyle name="Normal 96" xfId="3063"/>
    <cellStyle name="Normal 97" xfId="3064"/>
    <cellStyle name="Normal 98" xfId="3065"/>
    <cellStyle name="Normal 99" xfId="3066"/>
    <cellStyle name="Notas 10" xfId="9842"/>
    <cellStyle name="Notas 11" xfId="9887"/>
    <cellStyle name="Notas 2" xfId="46"/>
    <cellStyle name="Notas 2 10" xfId="6101"/>
    <cellStyle name="Notas 2 10 2" xfId="9235"/>
    <cellStyle name="Notas 2 11" xfId="9236"/>
    <cellStyle name="Notas 2 2" xfId="76"/>
    <cellStyle name="Notas 2 2 2" xfId="3067"/>
    <cellStyle name="Notas 2 2 2 2" xfId="6102"/>
    <cellStyle name="Notas 2 2 2 2 2" xfId="6103"/>
    <cellStyle name="Notas 2 2 2 2 2 2" xfId="9237"/>
    <cellStyle name="Notas 2 2 2 2 3" xfId="9238"/>
    <cellStyle name="Notas 2 2 2 3" xfId="6104"/>
    <cellStyle name="Notas 2 2 2 3 2" xfId="6105"/>
    <cellStyle name="Notas 2 2 2 3 2 2" xfId="9239"/>
    <cellStyle name="Notas 2 2 2 3 3" xfId="9240"/>
    <cellStyle name="Notas 2 2 2 4" xfId="6106"/>
    <cellStyle name="Notas 2 2 2 4 2" xfId="6107"/>
    <cellStyle name="Notas 2 2 2 4 2 2" xfId="9241"/>
    <cellStyle name="Notas 2 2 2 4 3" xfId="9242"/>
    <cellStyle name="Notas 2 2 2 5" xfId="6108"/>
    <cellStyle name="Notas 2 2 2 5 2" xfId="9243"/>
    <cellStyle name="Notas 2 2 2 6" xfId="9244"/>
    <cellStyle name="Notas 2 2 2 7" xfId="9843"/>
    <cellStyle name="Notas 2 2 3" xfId="3068"/>
    <cellStyle name="Notas 2 2 3 2" xfId="6109"/>
    <cellStyle name="Notas 2 2 3 2 2" xfId="6110"/>
    <cellStyle name="Notas 2 2 3 2 2 2" xfId="9245"/>
    <cellStyle name="Notas 2 2 3 2 3" xfId="9246"/>
    <cellStyle name="Notas 2 2 3 3" xfId="6111"/>
    <cellStyle name="Notas 2 2 3 3 2" xfId="9247"/>
    <cellStyle name="Notas 2 2 3 4" xfId="9248"/>
    <cellStyle name="Notas 2 2 3 5" xfId="9844"/>
    <cellStyle name="Notas 2 2 4" xfId="6112"/>
    <cellStyle name="Notas 2 2 5" xfId="6113"/>
    <cellStyle name="Notas 2 2 5 2" xfId="6114"/>
    <cellStyle name="Notas 2 2 5 2 2" xfId="9249"/>
    <cellStyle name="Notas 2 2 5 3" xfId="9250"/>
    <cellStyle name="Notas 2 2 6" xfId="6115"/>
    <cellStyle name="Notas 2 2 6 2" xfId="9251"/>
    <cellStyle name="Notas 2 2 7" xfId="9252"/>
    <cellStyle name="Notas 2 3" xfId="134"/>
    <cellStyle name="Notas 2 3 2" xfId="6116"/>
    <cellStyle name="Notas 2 3 2 2" xfId="6117"/>
    <cellStyle name="Notas 2 3 2 2 2" xfId="6118"/>
    <cellStyle name="Notas 2 3 2 2 2 2" xfId="9253"/>
    <cellStyle name="Notas 2 3 2 2 3" xfId="9254"/>
    <cellStyle name="Notas 2 3 2 3" xfId="6119"/>
    <cellStyle name="Notas 2 3 2 3 2" xfId="6120"/>
    <cellStyle name="Notas 2 3 2 3 2 2" xfId="9255"/>
    <cellStyle name="Notas 2 3 2 3 3" xfId="9256"/>
    <cellStyle name="Notas 2 3 2 4" xfId="6121"/>
    <cellStyle name="Notas 2 3 2 4 2" xfId="6122"/>
    <cellStyle name="Notas 2 3 2 4 2 2" xfId="9257"/>
    <cellStyle name="Notas 2 3 2 4 3" xfId="9258"/>
    <cellStyle name="Notas 2 3 2 5" xfId="6123"/>
    <cellStyle name="Notas 2 3 2 5 2" xfId="9259"/>
    <cellStyle name="Notas 2 3 2 6" xfId="9260"/>
    <cellStyle name="Notas 2 3 2 7" xfId="9845"/>
    <cellStyle name="Notas 2 3 3" xfId="6124"/>
    <cellStyle name="Notas 2 3 3 2" xfId="6125"/>
    <cellStyle name="Notas 2 3 3 2 2" xfId="9261"/>
    <cellStyle name="Notas 2 3 3 3" xfId="9262"/>
    <cellStyle name="Notas 2 3 4" xfId="6126"/>
    <cellStyle name="Notas 2 3 4 2" xfId="6127"/>
    <cellStyle name="Notas 2 3 4 2 2" xfId="9263"/>
    <cellStyle name="Notas 2 3 4 3" xfId="9264"/>
    <cellStyle name="Notas 2 3 5" xfId="6128"/>
    <cellStyle name="Notas 2 3 5 2" xfId="6129"/>
    <cellStyle name="Notas 2 3 5 2 2" xfId="9265"/>
    <cellStyle name="Notas 2 3 5 3" xfId="9266"/>
    <cellStyle name="Notas 2 3 6" xfId="6130"/>
    <cellStyle name="Notas 2 3 6 2" xfId="9267"/>
    <cellStyle name="Notas 2 3 7" xfId="9268"/>
    <cellStyle name="Notas 2 3 8" xfId="9846"/>
    <cellStyle name="Notas 2 4" xfId="195"/>
    <cellStyle name="Notas 2 4 2" xfId="6131"/>
    <cellStyle name="Notas 2 4 2 2" xfId="6132"/>
    <cellStyle name="Notas 2 4 2 2 2" xfId="6133"/>
    <cellStyle name="Notas 2 4 2 2 2 2" xfId="9269"/>
    <cellStyle name="Notas 2 4 2 2 3" xfId="9270"/>
    <cellStyle name="Notas 2 4 2 3" xfId="6134"/>
    <cellStyle name="Notas 2 4 2 3 2" xfId="6135"/>
    <cellStyle name="Notas 2 4 2 3 2 2" xfId="9271"/>
    <cellStyle name="Notas 2 4 2 3 3" xfId="9272"/>
    <cellStyle name="Notas 2 4 2 4" xfId="6136"/>
    <cellStyle name="Notas 2 4 2 4 2" xfId="6137"/>
    <cellStyle name="Notas 2 4 2 4 2 2" xfId="9273"/>
    <cellStyle name="Notas 2 4 2 4 3" xfId="9274"/>
    <cellStyle name="Notas 2 4 2 5" xfId="6138"/>
    <cellStyle name="Notas 2 4 2 5 2" xfId="9275"/>
    <cellStyle name="Notas 2 4 2 6" xfId="9276"/>
    <cellStyle name="Notas 2 4 2 7" xfId="9847"/>
    <cellStyle name="Notas 2 4 3" xfId="6139"/>
    <cellStyle name="Notas 2 4 3 2" xfId="6140"/>
    <cellStyle name="Notas 2 4 3 2 2" xfId="9277"/>
    <cellStyle name="Notas 2 4 3 3" xfId="9278"/>
    <cellStyle name="Notas 2 4 4" xfId="6141"/>
    <cellStyle name="Notas 2 4 4 2" xfId="6142"/>
    <cellStyle name="Notas 2 4 4 2 2" xfId="9279"/>
    <cellStyle name="Notas 2 4 4 3" xfId="9280"/>
    <cellStyle name="Notas 2 4 5" xfId="6143"/>
    <cellStyle name="Notas 2 4 5 2" xfId="6144"/>
    <cellStyle name="Notas 2 4 5 2 2" xfId="9281"/>
    <cellStyle name="Notas 2 4 5 3" xfId="9282"/>
    <cellStyle name="Notas 2 4 6" xfId="6145"/>
    <cellStyle name="Notas 2 4 6 2" xfId="9283"/>
    <cellStyle name="Notas 2 4 7" xfId="9284"/>
    <cellStyle name="Notas 2 4 8" xfId="9848"/>
    <cellStyle name="Notas 2 5" xfId="248"/>
    <cellStyle name="Notas 2 5 2" xfId="6146"/>
    <cellStyle name="Notas 2 6" xfId="6147"/>
    <cellStyle name="Notas 2 6 2" xfId="6148"/>
    <cellStyle name="Notas 2 6 2 2" xfId="6149"/>
    <cellStyle name="Notas 2 6 2 2 2" xfId="9285"/>
    <cellStyle name="Notas 2 6 2 3" xfId="9286"/>
    <cellStyle name="Notas 2 6 3" xfId="6150"/>
    <cellStyle name="Notas 2 6 3 2" xfId="6151"/>
    <cellStyle name="Notas 2 6 3 2 2" xfId="9287"/>
    <cellStyle name="Notas 2 6 3 3" xfId="9288"/>
    <cellStyle name="Notas 2 6 4" xfId="6152"/>
    <cellStyle name="Notas 2 6 4 2" xfId="6153"/>
    <cellStyle name="Notas 2 6 4 2 2" xfId="9289"/>
    <cellStyle name="Notas 2 6 4 3" xfId="9290"/>
    <cellStyle name="Notas 2 6 5" xfId="6154"/>
    <cellStyle name="Notas 2 6 5 2" xfId="9291"/>
    <cellStyle name="Notas 2 6 6" xfId="9292"/>
    <cellStyle name="Notas 2 6 7" xfId="9849"/>
    <cellStyle name="Notas 2 7" xfId="6155"/>
    <cellStyle name="Notas 2 7 2" xfId="6156"/>
    <cellStyle name="Notas 2 7 2 2" xfId="6157"/>
    <cellStyle name="Notas 2 7 2 2 2" xfId="9293"/>
    <cellStyle name="Notas 2 7 2 3" xfId="9294"/>
    <cellStyle name="Notas 2 7 3" xfId="6158"/>
    <cellStyle name="Notas 2 7 3 2" xfId="9295"/>
    <cellStyle name="Notas 2 7 4" xfId="9296"/>
    <cellStyle name="Notas 2 7 5" xfId="9850"/>
    <cellStyle name="Notas 2 8" xfId="6159"/>
    <cellStyle name="Notas 2 9" xfId="6160"/>
    <cellStyle name="Notas 2 9 2" xfId="6161"/>
    <cellStyle name="Notas 2 9 2 2" xfId="9297"/>
    <cellStyle name="Notas 2 9 3" xfId="9298"/>
    <cellStyle name="Notas 3" xfId="49"/>
    <cellStyle name="Notas 3 10" xfId="9299"/>
    <cellStyle name="Notas 3 2" xfId="79"/>
    <cellStyle name="Notas 3 2 2" xfId="3069"/>
    <cellStyle name="Notas 3 2 2 2" xfId="6162"/>
    <cellStyle name="Notas 3 2 2 2 2" xfId="6163"/>
    <cellStyle name="Notas 3 2 2 2 2 2" xfId="9300"/>
    <cellStyle name="Notas 3 2 2 2 3" xfId="9301"/>
    <cellStyle name="Notas 3 2 2 3" xfId="6164"/>
    <cellStyle name="Notas 3 2 2 3 2" xfId="6165"/>
    <cellStyle name="Notas 3 2 2 3 2 2" xfId="9302"/>
    <cellStyle name="Notas 3 2 2 3 3" xfId="9303"/>
    <cellStyle name="Notas 3 2 2 4" xfId="6166"/>
    <cellStyle name="Notas 3 2 2 4 2" xfId="6167"/>
    <cellStyle name="Notas 3 2 2 4 2 2" xfId="9304"/>
    <cellStyle name="Notas 3 2 2 4 3" xfId="9305"/>
    <cellStyle name="Notas 3 2 2 5" xfId="6168"/>
    <cellStyle name="Notas 3 2 2 5 2" xfId="9306"/>
    <cellStyle name="Notas 3 2 2 6" xfId="9307"/>
    <cellStyle name="Notas 3 2 2 7" xfId="9851"/>
    <cellStyle name="Notas 3 2 3" xfId="3070"/>
    <cellStyle name="Notas 3 2 3 2" xfId="6169"/>
    <cellStyle name="Notas 3 2 3 2 2" xfId="6170"/>
    <cellStyle name="Notas 3 2 3 2 2 2" xfId="9308"/>
    <cellStyle name="Notas 3 2 3 2 3" xfId="9309"/>
    <cellStyle name="Notas 3 2 3 3" xfId="6171"/>
    <cellStyle name="Notas 3 2 3 3 2" xfId="9310"/>
    <cellStyle name="Notas 3 2 3 4" xfId="9311"/>
    <cellStyle name="Notas 3 2 3 5" xfId="9852"/>
    <cellStyle name="Notas 3 2 4" xfId="6172"/>
    <cellStyle name="Notas 3 2 5" xfId="6173"/>
    <cellStyle name="Notas 3 2 5 2" xfId="6174"/>
    <cellStyle name="Notas 3 2 5 2 2" xfId="9312"/>
    <cellStyle name="Notas 3 2 5 3" xfId="9313"/>
    <cellStyle name="Notas 3 2 6" xfId="6175"/>
    <cellStyle name="Notas 3 2 6 2" xfId="9314"/>
    <cellStyle name="Notas 3 2 7" xfId="9315"/>
    <cellStyle name="Notas 3 3" xfId="136"/>
    <cellStyle name="Notas 3 3 2" xfId="6176"/>
    <cellStyle name="Notas 3 3 2 2" xfId="6177"/>
    <cellStyle name="Notas 3 3 2 2 2" xfId="6178"/>
    <cellStyle name="Notas 3 3 2 2 2 2" xfId="9316"/>
    <cellStyle name="Notas 3 3 2 2 3" xfId="9317"/>
    <cellStyle name="Notas 3 3 2 3" xfId="6179"/>
    <cellStyle name="Notas 3 3 2 3 2" xfId="6180"/>
    <cellStyle name="Notas 3 3 2 3 2 2" xfId="9318"/>
    <cellStyle name="Notas 3 3 2 3 3" xfId="9319"/>
    <cellStyle name="Notas 3 3 2 4" xfId="6181"/>
    <cellStyle name="Notas 3 3 2 4 2" xfId="6182"/>
    <cellStyle name="Notas 3 3 2 4 2 2" xfId="9320"/>
    <cellStyle name="Notas 3 3 2 4 3" xfId="9321"/>
    <cellStyle name="Notas 3 3 2 5" xfId="6183"/>
    <cellStyle name="Notas 3 3 2 5 2" xfId="9322"/>
    <cellStyle name="Notas 3 3 2 6" xfId="9323"/>
    <cellStyle name="Notas 3 3 2 7" xfId="9853"/>
    <cellStyle name="Notas 3 3 3" xfId="6184"/>
    <cellStyle name="Notas 3 3 3 2" xfId="6185"/>
    <cellStyle name="Notas 3 3 3 2 2" xfId="9324"/>
    <cellStyle name="Notas 3 3 3 3" xfId="9325"/>
    <cellStyle name="Notas 3 3 4" xfId="6186"/>
    <cellStyle name="Notas 3 3 4 2" xfId="6187"/>
    <cellStyle name="Notas 3 3 4 2 2" xfId="9326"/>
    <cellStyle name="Notas 3 3 4 3" xfId="9327"/>
    <cellStyle name="Notas 3 3 5" xfId="6188"/>
    <cellStyle name="Notas 3 3 5 2" xfId="6189"/>
    <cellStyle name="Notas 3 3 5 2 2" xfId="9328"/>
    <cellStyle name="Notas 3 3 5 3" xfId="9329"/>
    <cellStyle name="Notas 3 3 6" xfId="6190"/>
    <cellStyle name="Notas 3 3 6 2" xfId="9330"/>
    <cellStyle name="Notas 3 3 7" xfId="9331"/>
    <cellStyle name="Notas 3 3 8" xfId="9854"/>
    <cellStyle name="Notas 3 4" xfId="198"/>
    <cellStyle name="Notas 3 4 2" xfId="6191"/>
    <cellStyle name="Notas 3 4 2 2" xfId="6192"/>
    <cellStyle name="Notas 3 4 2 2 2" xfId="6193"/>
    <cellStyle name="Notas 3 4 2 2 2 2" xfId="9332"/>
    <cellStyle name="Notas 3 4 2 2 3" xfId="9333"/>
    <cellStyle name="Notas 3 4 2 3" xfId="6194"/>
    <cellStyle name="Notas 3 4 2 3 2" xfId="6195"/>
    <cellStyle name="Notas 3 4 2 3 2 2" xfId="9334"/>
    <cellStyle name="Notas 3 4 2 3 3" xfId="9335"/>
    <cellStyle name="Notas 3 4 2 4" xfId="6196"/>
    <cellStyle name="Notas 3 4 2 4 2" xfId="6197"/>
    <cellStyle name="Notas 3 4 2 4 2 2" xfId="9336"/>
    <cellStyle name="Notas 3 4 2 4 3" xfId="9337"/>
    <cellStyle name="Notas 3 4 2 5" xfId="6198"/>
    <cellStyle name="Notas 3 4 2 5 2" xfId="9338"/>
    <cellStyle name="Notas 3 4 2 6" xfId="9339"/>
    <cellStyle name="Notas 3 4 2 7" xfId="9855"/>
    <cellStyle name="Notas 3 4 3" xfId="6199"/>
    <cellStyle name="Notas 3 4 3 2" xfId="6200"/>
    <cellStyle name="Notas 3 4 3 2 2" xfId="9340"/>
    <cellStyle name="Notas 3 4 3 3" xfId="9341"/>
    <cellStyle name="Notas 3 4 4" xfId="6201"/>
    <cellStyle name="Notas 3 4 4 2" xfId="6202"/>
    <cellStyle name="Notas 3 4 4 2 2" xfId="9342"/>
    <cellStyle name="Notas 3 4 4 3" xfId="9343"/>
    <cellStyle name="Notas 3 4 5" xfId="6203"/>
    <cellStyle name="Notas 3 4 5 2" xfId="6204"/>
    <cellStyle name="Notas 3 4 5 2 2" xfId="9344"/>
    <cellStyle name="Notas 3 4 5 3" xfId="9345"/>
    <cellStyle name="Notas 3 4 6" xfId="6205"/>
    <cellStyle name="Notas 3 4 6 2" xfId="9346"/>
    <cellStyle name="Notas 3 4 7" xfId="9347"/>
    <cellStyle name="Notas 3 4 8" xfId="9856"/>
    <cellStyle name="Notas 3 5" xfId="6206"/>
    <cellStyle name="Notas 3 5 2" xfId="6207"/>
    <cellStyle name="Notas 3 5 2 2" xfId="6208"/>
    <cellStyle name="Notas 3 5 2 2 2" xfId="9348"/>
    <cellStyle name="Notas 3 5 2 3" xfId="9349"/>
    <cellStyle name="Notas 3 5 3" xfId="6209"/>
    <cellStyle name="Notas 3 5 3 2" xfId="6210"/>
    <cellStyle name="Notas 3 5 3 2 2" xfId="9350"/>
    <cellStyle name="Notas 3 5 3 3" xfId="9351"/>
    <cellStyle name="Notas 3 5 4" xfId="6211"/>
    <cellStyle name="Notas 3 5 4 2" xfId="6212"/>
    <cellStyle name="Notas 3 5 4 2 2" xfId="9352"/>
    <cellStyle name="Notas 3 5 4 3" xfId="9353"/>
    <cellStyle name="Notas 3 5 5" xfId="6213"/>
    <cellStyle name="Notas 3 5 5 2" xfId="9354"/>
    <cellStyle name="Notas 3 5 6" xfId="9355"/>
    <cellStyle name="Notas 3 5 7" xfId="9857"/>
    <cellStyle name="Notas 3 6" xfId="6214"/>
    <cellStyle name="Notas 3 6 2" xfId="6215"/>
    <cellStyle name="Notas 3 6 2 2" xfId="6216"/>
    <cellStyle name="Notas 3 6 2 2 2" xfId="9356"/>
    <cellStyle name="Notas 3 6 2 3" xfId="9357"/>
    <cellStyle name="Notas 3 6 3" xfId="6217"/>
    <cellStyle name="Notas 3 6 3 2" xfId="9358"/>
    <cellStyle name="Notas 3 6 4" xfId="9359"/>
    <cellStyle name="Notas 3 6 5" xfId="9858"/>
    <cellStyle name="Notas 3 7" xfId="6218"/>
    <cellStyle name="Notas 3 8" xfId="6219"/>
    <cellStyle name="Notas 3 8 2" xfId="6220"/>
    <cellStyle name="Notas 3 8 2 2" xfId="9360"/>
    <cellStyle name="Notas 3 8 3" xfId="9361"/>
    <cellStyle name="Notas 3 9" xfId="6221"/>
    <cellStyle name="Notas 3 9 2" xfId="9362"/>
    <cellStyle name="Notas 4" xfId="93"/>
    <cellStyle name="Notas 4 2" xfId="150"/>
    <cellStyle name="Notas 4 2 2" xfId="6222"/>
    <cellStyle name="Notas 4 2 2 2" xfId="6223"/>
    <cellStyle name="Notas 4 2 2 2 2" xfId="6224"/>
    <cellStyle name="Notas 4 2 2 2 2 2" xfId="9363"/>
    <cellStyle name="Notas 4 2 2 2 3" xfId="9364"/>
    <cellStyle name="Notas 4 2 2 3" xfId="6225"/>
    <cellStyle name="Notas 4 2 2 3 2" xfId="6226"/>
    <cellStyle name="Notas 4 2 2 3 2 2" xfId="9365"/>
    <cellStyle name="Notas 4 2 2 3 3" xfId="9366"/>
    <cellStyle name="Notas 4 2 2 4" xfId="6227"/>
    <cellStyle name="Notas 4 2 2 4 2" xfId="6228"/>
    <cellStyle name="Notas 4 2 2 4 2 2" xfId="9367"/>
    <cellStyle name="Notas 4 2 2 4 3" xfId="9368"/>
    <cellStyle name="Notas 4 2 2 5" xfId="6229"/>
    <cellStyle name="Notas 4 2 2 5 2" xfId="9369"/>
    <cellStyle name="Notas 4 2 2 6" xfId="9370"/>
    <cellStyle name="Notas 4 2 2 7" xfId="9859"/>
    <cellStyle name="Notas 4 2 3" xfId="6230"/>
    <cellStyle name="Notas 4 2 3 2" xfId="6231"/>
    <cellStyle name="Notas 4 2 3 2 2" xfId="9371"/>
    <cellStyle name="Notas 4 2 3 3" xfId="9372"/>
    <cellStyle name="Notas 4 2 4" xfId="6232"/>
    <cellStyle name="Notas 4 2 4 2" xfId="6233"/>
    <cellStyle name="Notas 4 2 4 2 2" xfId="9373"/>
    <cellStyle name="Notas 4 2 4 3" xfId="9374"/>
    <cellStyle name="Notas 4 2 5" xfId="6234"/>
    <cellStyle name="Notas 4 2 5 2" xfId="6235"/>
    <cellStyle name="Notas 4 2 5 2 2" xfId="9375"/>
    <cellStyle name="Notas 4 2 5 3" xfId="9376"/>
    <cellStyle name="Notas 4 2 6" xfId="6236"/>
    <cellStyle name="Notas 4 2 6 2" xfId="9377"/>
    <cellStyle name="Notas 4 2 7" xfId="9378"/>
    <cellStyle name="Notas 4 2 8" xfId="9860"/>
    <cellStyle name="Notas 4 3" xfId="3071"/>
    <cellStyle name="Notas 4 3 2" xfId="6237"/>
    <cellStyle name="Notas 4 3 2 2" xfId="6238"/>
    <cellStyle name="Notas 4 3 2 2 2" xfId="9379"/>
    <cellStyle name="Notas 4 3 2 3" xfId="9380"/>
    <cellStyle name="Notas 4 3 3" xfId="6239"/>
    <cellStyle name="Notas 4 3 3 2" xfId="6240"/>
    <cellStyle name="Notas 4 3 3 2 2" xfId="9381"/>
    <cellStyle name="Notas 4 3 3 3" xfId="9382"/>
    <cellStyle name="Notas 4 3 4" xfId="6241"/>
    <cellStyle name="Notas 4 3 4 2" xfId="6242"/>
    <cellStyle name="Notas 4 3 4 2 2" xfId="9383"/>
    <cellStyle name="Notas 4 3 4 3" xfId="9384"/>
    <cellStyle name="Notas 4 3 5" xfId="6243"/>
    <cellStyle name="Notas 4 3 5 2" xfId="9385"/>
    <cellStyle name="Notas 4 3 6" xfId="9386"/>
    <cellStyle name="Notas 4 3 7" xfId="9861"/>
    <cellStyle name="Notas 4 4" xfId="6244"/>
    <cellStyle name="Notas 4 4 2" xfId="6245"/>
    <cellStyle name="Notas 4 4 2 2" xfId="6246"/>
    <cellStyle name="Notas 4 4 2 2 2" xfId="9387"/>
    <cellStyle name="Notas 4 4 2 3" xfId="9388"/>
    <cellStyle name="Notas 4 4 3" xfId="6247"/>
    <cellStyle name="Notas 4 4 3 2" xfId="9389"/>
    <cellStyle name="Notas 4 4 4" xfId="9390"/>
    <cellStyle name="Notas 4 4 5" xfId="9862"/>
    <cellStyle name="Notas 4 5" xfId="6248"/>
    <cellStyle name="Notas 4 6" xfId="6249"/>
    <cellStyle name="Notas 4 6 2" xfId="6250"/>
    <cellStyle name="Notas 4 6 2 2" xfId="9391"/>
    <cellStyle name="Notas 4 6 3" xfId="9392"/>
    <cellStyle name="Notas 4 7" xfId="6251"/>
    <cellStyle name="Notas 4 7 2" xfId="9393"/>
    <cellStyle name="Notas 4 8" xfId="9394"/>
    <cellStyle name="Notas 5" xfId="108"/>
    <cellStyle name="Notas 5 2" xfId="165"/>
    <cellStyle name="Notas 5 2 2" xfId="6252"/>
    <cellStyle name="Notas 5 2 2 2" xfId="6253"/>
    <cellStyle name="Notas 5 2 2 2 2" xfId="6254"/>
    <cellStyle name="Notas 5 2 2 2 2 2" xfId="9395"/>
    <cellStyle name="Notas 5 2 2 2 3" xfId="9396"/>
    <cellStyle name="Notas 5 2 2 3" xfId="6255"/>
    <cellStyle name="Notas 5 2 2 3 2" xfId="6256"/>
    <cellStyle name="Notas 5 2 2 3 2 2" xfId="9397"/>
    <cellStyle name="Notas 5 2 2 3 3" xfId="9398"/>
    <cellStyle name="Notas 5 2 2 4" xfId="6257"/>
    <cellStyle name="Notas 5 2 2 4 2" xfId="6258"/>
    <cellStyle name="Notas 5 2 2 4 2 2" xfId="9399"/>
    <cellStyle name="Notas 5 2 2 4 3" xfId="9400"/>
    <cellStyle name="Notas 5 2 2 5" xfId="6259"/>
    <cellStyle name="Notas 5 2 2 5 2" xfId="9401"/>
    <cellStyle name="Notas 5 2 2 6" xfId="9402"/>
    <cellStyle name="Notas 5 2 2 7" xfId="9863"/>
    <cellStyle name="Notas 5 2 3" xfId="6260"/>
    <cellStyle name="Notas 5 2 3 2" xfId="6261"/>
    <cellStyle name="Notas 5 2 3 2 2" xfId="9403"/>
    <cellStyle name="Notas 5 2 3 3" xfId="9404"/>
    <cellStyle name="Notas 5 2 4" xfId="6262"/>
    <cellStyle name="Notas 5 2 4 2" xfId="6263"/>
    <cellStyle name="Notas 5 2 4 2 2" xfId="9405"/>
    <cellStyle name="Notas 5 2 4 3" xfId="9406"/>
    <cellStyle name="Notas 5 2 5" xfId="6264"/>
    <cellStyle name="Notas 5 2 5 2" xfId="6265"/>
    <cellStyle name="Notas 5 2 5 2 2" xfId="9407"/>
    <cellStyle name="Notas 5 2 5 3" xfId="9408"/>
    <cellStyle name="Notas 5 2 6" xfId="6266"/>
    <cellStyle name="Notas 5 2 6 2" xfId="9409"/>
    <cellStyle name="Notas 5 2 7" xfId="9410"/>
    <cellStyle name="Notas 5 2 8" xfId="9864"/>
    <cellStyle name="Notas 5 3" xfId="6267"/>
    <cellStyle name="Notas 5 3 2" xfId="6268"/>
    <cellStyle name="Notas 5 3 2 2" xfId="6269"/>
    <cellStyle name="Notas 5 3 2 2 2" xfId="9411"/>
    <cellStyle name="Notas 5 3 2 3" xfId="9412"/>
    <cellStyle name="Notas 5 3 3" xfId="6270"/>
    <cellStyle name="Notas 5 3 3 2" xfId="6271"/>
    <cellStyle name="Notas 5 3 3 2 2" xfId="9413"/>
    <cellStyle name="Notas 5 3 3 3" xfId="9414"/>
    <cellStyle name="Notas 5 3 4" xfId="6272"/>
    <cellStyle name="Notas 5 3 4 2" xfId="6273"/>
    <cellStyle name="Notas 5 3 4 2 2" xfId="9415"/>
    <cellStyle name="Notas 5 3 4 3" xfId="9416"/>
    <cellStyle name="Notas 5 3 5" xfId="6274"/>
    <cellStyle name="Notas 5 3 5 2" xfId="9417"/>
    <cellStyle name="Notas 5 3 6" xfId="9418"/>
    <cellStyle name="Notas 5 3 7" xfId="9865"/>
    <cellStyle name="Notas 5 4" xfId="6275"/>
    <cellStyle name="Notas 5 4 2" xfId="6276"/>
    <cellStyle name="Notas 5 4 2 2" xfId="9419"/>
    <cellStyle name="Notas 5 4 3" xfId="9420"/>
    <cellStyle name="Notas 5 5" xfId="6277"/>
    <cellStyle name="Notas 5 5 2" xfId="6278"/>
    <cellStyle name="Notas 5 5 2 2" xfId="9421"/>
    <cellStyle name="Notas 5 5 3" xfId="9422"/>
    <cellStyle name="Notas 5 6" xfId="6279"/>
    <cellStyle name="Notas 5 6 2" xfId="6280"/>
    <cellStyle name="Notas 5 6 2 2" xfId="9423"/>
    <cellStyle name="Notas 5 6 3" xfId="9424"/>
    <cellStyle name="Notas 5 7" xfId="6281"/>
    <cellStyle name="Notas 5 7 2" xfId="9425"/>
    <cellStyle name="Notas 5 8" xfId="9426"/>
    <cellStyle name="Notas 5 9" xfId="9866"/>
    <cellStyle name="Notas 6" xfId="247"/>
    <cellStyle name="Notas 6 2" xfId="3072"/>
    <cellStyle name="Notas 6 3" xfId="3073"/>
    <cellStyle name="Notas 7" xfId="271"/>
    <cellStyle name="Notas 7 2" xfId="6282"/>
    <cellStyle name="Notas 7 2 2" xfId="6283"/>
    <cellStyle name="Notas 7 2 2 2" xfId="6284"/>
    <cellStyle name="Notas 7 2 2 2 2" xfId="9427"/>
    <cellStyle name="Notas 7 2 2 3" xfId="9428"/>
    <cellStyle name="Notas 7 2 3" xfId="6285"/>
    <cellStyle name="Notas 7 2 3 2" xfId="6286"/>
    <cellStyle name="Notas 7 2 3 2 2" xfId="9429"/>
    <cellStyle name="Notas 7 2 3 3" xfId="9430"/>
    <cellStyle name="Notas 7 2 4" xfId="6287"/>
    <cellStyle name="Notas 7 2 4 2" xfId="6288"/>
    <cellStyle name="Notas 7 2 4 2 2" xfId="9431"/>
    <cellStyle name="Notas 7 2 4 3" xfId="9432"/>
    <cellStyle name="Notas 7 2 5" xfId="6289"/>
    <cellStyle name="Notas 7 2 5 2" xfId="9433"/>
    <cellStyle name="Notas 7 2 6" xfId="9434"/>
    <cellStyle name="Notas 7 2 7" xfId="9867"/>
    <cellStyle name="Notas 7 3" xfId="6290"/>
    <cellStyle name="Notas 7 3 2" xfId="6291"/>
    <cellStyle name="Notas 7 3 2 2" xfId="9435"/>
    <cellStyle name="Notas 7 3 3" xfId="9436"/>
    <cellStyle name="Notas 7 4" xfId="6292"/>
    <cellStyle name="Notas 7 4 2" xfId="6293"/>
    <cellStyle name="Notas 7 4 2 2" xfId="9437"/>
    <cellStyle name="Notas 7 4 3" xfId="9438"/>
    <cellStyle name="Notas 7 5" xfId="6294"/>
    <cellStyle name="Notas 7 5 2" xfId="6295"/>
    <cellStyle name="Notas 7 5 2 2" xfId="9439"/>
    <cellStyle name="Notas 7 5 3" xfId="9440"/>
    <cellStyle name="Notas 7 6" xfId="6296"/>
    <cellStyle name="Notas 7 6 2" xfId="9441"/>
    <cellStyle name="Notas 7 7" xfId="9442"/>
    <cellStyle name="Notas 7 8" xfId="9868"/>
    <cellStyle name="Notas 8" xfId="6297"/>
    <cellStyle name="Notas 8 2" xfId="6298"/>
    <cellStyle name="Notas 8 2 2" xfId="9443"/>
    <cellStyle name="Notas 8 3" xfId="9444"/>
    <cellStyle name="Notas 9" xfId="6299"/>
    <cellStyle name="Notas 9 2" xfId="6300"/>
    <cellStyle name="Notas 9 2 2" xfId="9445"/>
    <cellStyle name="Notas 9 3" xfId="9446"/>
    <cellStyle name="Porcentaje" xfId="1" builtinId="5"/>
    <cellStyle name="Porcentual 10" xfId="3074"/>
    <cellStyle name="Porcentual 10 2" xfId="3075"/>
    <cellStyle name="Porcentual 11" xfId="3076"/>
    <cellStyle name="Porcentual 11 2" xfId="3077"/>
    <cellStyle name="Porcentual 12" xfId="3078"/>
    <cellStyle name="Porcentual 12 2" xfId="3079"/>
    <cellStyle name="Porcentual 13" xfId="3080"/>
    <cellStyle name="Porcentual 13 2" xfId="3081"/>
    <cellStyle name="Porcentual 14" xfId="3082"/>
    <cellStyle name="Porcentual 14 2" xfId="3083"/>
    <cellStyle name="Porcentual 15" xfId="3084"/>
    <cellStyle name="Porcentual 15 2" xfId="3085"/>
    <cellStyle name="Porcentual 16" xfId="3086"/>
    <cellStyle name="Porcentual 16 2" xfId="3087"/>
    <cellStyle name="Porcentual 17" xfId="3088"/>
    <cellStyle name="Porcentual 17 2" xfId="3089"/>
    <cellStyle name="Porcentual 18" xfId="3090"/>
    <cellStyle name="Porcentual 19" xfId="269"/>
    <cellStyle name="Porcentual 19 10" xfId="318"/>
    <cellStyle name="Porcentual 19 10 2" xfId="3091"/>
    <cellStyle name="Porcentual 19 11" xfId="3092"/>
    <cellStyle name="Porcentual 19 11 2" xfId="3093"/>
    <cellStyle name="Porcentual 19 11 2 2" xfId="9869"/>
    <cellStyle name="Porcentual 19 12" xfId="3094"/>
    <cellStyle name="Porcentual 19 13" xfId="3095"/>
    <cellStyle name="Porcentual 19 14" xfId="3096"/>
    <cellStyle name="Porcentual 19 2" xfId="320"/>
    <cellStyle name="Porcentual 19 2 10" xfId="3097"/>
    <cellStyle name="Porcentual 19 2 2" xfId="3098"/>
    <cellStyle name="Porcentual 19 2 2 2" xfId="3099"/>
    <cellStyle name="Porcentual 19 2 2 2 2" xfId="3100"/>
    <cellStyle name="Porcentual 19 2 2 2 2 2" xfId="3101"/>
    <cellStyle name="Porcentual 19 2 2 2 2 2 2" xfId="3102"/>
    <cellStyle name="Porcentual 19 2 2 2 2 2 3" xfId="3103"/>
    <cellStyle name="Porcentual 19 2 2 2 2 3" xfId="3104"/>
    <cellStyle name="Porcentual 19 2 2 2 2 3 2" xfId="3105"/>
    <cellStyle name="Porcentual 19 2 2 2 2 4" xfId="3106"/>
    <cellStyle name="Porcentual 19 2 2 2 2 4 2" xfId="3107"/>
    <cellStyle name="Porcentual 19 2 2 2 2 5" xfId="3108"/>
    <cellStyle name="Porcentual 19 2 2 2 2 6" xfId="3109"/>
    <cellStyle name="Porcentual 19 2 2 2 2 7" xfId="3110"/>
    <cellStyle name="Porcentual 19 2 2 2 3" xfId="3111"/>
    <cellStyle name="Porcentual 19 2 2 2 3 2" xfId="3112"/>
    <cellStyle name="Porcentual 19 2 2 2 3 3" xfId="3113"/>
    <cellStyle name="Porcentual 19 2 2 2 4" xfId="3114"/>
    <cellStyle name="Porcentual 19 2 2 2 4 2" xfId="3115"/>
    <cellStyle name="Porcentual 19 2 2 2 5" xfId="3116"/>
    <cellStyle name="Porcentual 19 2 2 2 5 2" xfId="3117"/>
    <cellStyle name="Porcentual 19 2 2 2 6" xfId="3118"/>
    <cellStyle name="Porcentual 19 2 2 2 7" xfId="3119"/>
    <cellStyle name="Porcentual 19 2 2 2 8" xfId="3120"/>
    <cellStyle name="Porcentual 19 2 2 3" xfId="3121"/>
    <cellStyle name="Porcentual 19 2 2 3 2" xfId="3122"/>
    <cellStyle name="Porcentual 19 2 2 3 2 2" xfId="3123"/>
    <cellStyle name="Porcentual 19 2 2 3 2 3" xfId="3124"/>
    <cellStyle name="Porcentual 19 2 2 3 3" xfId="3125"/>
    <cellStyle name="Porcentual 19 2 2 3 3 2" xfId="3126"/>
    <cellStyle name="Porcentual 19 2 2 3 4" xfId="3127"/>
    <cellStyle name="Porcentual 19 2 2 3 4 2" xfId="3128"/>
    <cellStyle name="Porcentual 19 2 2 3 5" xfId="3129"/>
    <cellStyle name="Porcentual 19 2 2 3 6" xfId="3130"/>
    <cellStyle name="Porcentual 19 2 2 3 7" xfId="3131"/>
    <cellStyle name="Porcentual 19 2 2 4" xfId="3132"/>
    <cellStyle name="Porcentual 19 2 2 4 2" xfId="3133"/>
    <cellStyle name="Porcentual 19 2 2 4 3" xfId="3134"/>
    <cellStyle name="Porcentual 19 2 2 5" xfId="3135"/>
    <cellStyle name="Porcentual 19 2 2 5 2" xfId="3136"/>
    <cellStyle name="Porcentual 19 2 2 6" xfId="3137"/>
    <cellStyle name="Porcentual 19 2 2 6 2" xfId="3138"/>
    <cellStyle name="Porcentual 19 2 2 7" xfId="3139"/>
    <cellStyle name="Porcentual 19 2 2 8" xfId="3140"/>
    <cellStyle name="Porcentual 19 2 2 9" xfId="3141"/>
    <cellStyle name="Porcentual 19 2 3" xfId="3142"/>
    <cellStyle name="Porcentual 19 2 3 2" xfId="3143"/>
    <cellStyle name="Porcentual 19 2 3 2 2" xfId="3144"/>
    <cellStyle name="Porcentual 19 2 3 2 2 2" xfId="3145"/>
    <cellStyle name="Porcentual 19 2 3 2 2 3" xfId="3146"/>
    <cellStyle name="Porcentual 19 2 3 2 3" xfId="3147"/>
    <cellStyle name="Porcentual 19 2 3 2 3 2" xfId="3148"/>
    <cellStyle name="Porcentual 19 2 3 2 4" xfId="3149"/>
    <cellStyle name="Porcentual 19 2 3 2 4 2" xfId="3150"/>
    <cellStyle name="Porcentual 19 2 3 2 5" xfId="3151"/>
    <cellStyle name="Porcentual 19 2 3 2 6" xfId="3152"/>
    <cellStyle name="Porcentual 19 2 3 2 7" xfId="3153"/>
    <cellStyle name="Porcentual 19 2 3 3" xfId="3154"/>
    <cellStyle name="Porcentual 19 2 3 3 2" xfId="3155"/>
    <cellStyle name="Porcentual 19 2 3 3 3" xfId="3156"/>
    <cellStyle name="Porcentual 19 2 3 4" xfId="3157"/>
    <cellStyle name="Porcentual 19 2 3 4 2" xfId="3158"/>
    <cellStyle name="Porcentual 19 2 3 5" xfId="3159"/>
    <cellStyle name="Porcentual 19 2 3 5 2" xfId="3160"/>
    <cellStyle name="Porcentual 19 2 3 6" xfId="3161"/>
    <cellStyle name="Porcentual 19 2 3 7" xfId="3162"/>
    <cellStyle name="Porcentual 19 2 3 8" xfId="3163"/>
    <cellStyle name="Porcentual 19 2 4" xfId="3164"/>
    <cellStyle name="Porcentual 19 2 4 2" xfId="3165"/>
    <cellStyle name="Porcentual 19 2 4 2 2" xfId="3166"/>
    <cellStyle name="Porcentual 19 2 4 2 3" xfId="3167"/>
    <cellStyle name="Porcentual 19 2 4 3" xfId="3168"/>
    <cellStyle name="Porcentual 19 2 4 3 2" xfId="3169"/>
    <cellStyle name="Porcentual 19 2 4 4" xfId="3170"/>
    <cellStyle name="Porcentual 19 2 4 4 2" xfId="3171"/>
    <cellStyle name="Porcentual 19 2 4 5" xfId="3172"/>
    <cellStyle name="Porcentual 19 2 4 6" xfId="3173"/>
    <cellStyle name="Porcentual 19 2 4 7" xfId="3174"/>
    <cellStyle name="Porcentual 19 2 5" xfId="3175"/>
    <cellStyle name="Porcentual 19 2 5 2" xfId="3176"/>
    <cellStyle name="Porcentual 19 2 5 3" xfId="3177"/>
    <cellStyle name="Porcentual 19 2 6" xfId="3178"/>
    <cellStyle name="Porcentual 19 2 6 2" xfId="3179"/>
    <cellStyle name="Porcentual 19 2 7" xfId="3180"/>
    <cellStyle name="Porcentual 19 2 7 2" xfId="3181"/>
    <cellStyle name="Porcentual 19 2 8" xfId="3182"/>
    <cellStyle name="Porcentual 19 2 9" xfId="3183"/>
    <cellStyle name="Porcentual 19 3" xfId="3184"/>
    <cellStyle name="Porcentual 19 3 10" xfId="3185"/>
    <cellStyle name="Porcentual 19 3 2" xfId="3186"/>
    <cellStyle name="Porcentual 19 3 2 2" xfId="3187"/>
    <cellStyle name="Porcentual 19 3 2 2 2" xfId="3188"/>
    <cellStyle name="Porcentual 19 3 2 2 2 2" xfId="3189"/>
    <cellStyle name="Porcentual 19 3 2 2 2 2 2" xfId="3190"/>
    <cellStyle name="Porcentual 19 3 2 2 2 2 3" xfId="3191"/>
    <cellStyle name="Porcentual 19 3 2 2 2 3" xfId="3192"/>
    <cellStyle name="Porcentual 19 3 2 2 2 3 2" xfId="3193"/>
    <cellStyle name="Porcentual 19 3 2 2 2 4" xfId="3194"/>
    <cellStyle name="Porcentual 19 3 2 2 2 4 2" xfId="3195"/>
    <cellStyle name="Porcentual 19 3 2 2 2 5" xfId="3196"/>
    <cellStyle name="Porcentual 19 3 2 2 2 6" xfId="3197"/>
    <cellStyle name="Porcentual 19 3 2 2 2 7" xfId="3198"/>
    <cellStyle name="Porcentual 19 3 2 2 3" xfId="3199"/>
    <cellStyle name="Porcentual 19 3 2 2 3 2" xfId="3200"/>
    <cellStyle name="Porcentual 19 3 2 2 3 3" xfId="3201"/>
    <cellStyle name="Porcentual 19 3 2 2 4" xfId="3202"/>
    <cellStyle name="Porcentual 19 3 2 2 4 2" xfId="3203"/>
    <cellStyle name="Porcentual 19 3 2 2 5" xfId="3204"/>
    <cellStyle name="Porcentual 19 3 2 2 5 2" xfId="3205"/>
    <cellStyle name="Porcentual 19 3 2 2 6" xfId="3206"/>
    <cellStyle name="Porcentual 19 3 2 2 7" xfId="3207"/>
    <cellStyle name="Porcentual 19 3 2 2 8" xfId="3208"/>
    <cellStyle name="Porcentual 19 3 2 3" xfId="3209"/>
    <cellStyle name="Porcentual 19 3 2 3 2" xfId="3210"/>
    <cellStyle name="Porcentual 19 3 2 3 2 2" xfId="3211"/>
    <cellStyle name="Porcentual 19 3 2 3 2 3" xfId="3212"/>
    <cellStyle name="Porcentual 19 3 2 3 3" xfId="3213"/>
    <cellStyle name="Porcentual 19 3 2 3 3 2" xfId="3214"/>
    <cellStyle name="Porcentual 19 3 2 3 4" xfId="3215"/>
    <cellStyle name="Porcentual 19 3 2 3 4 2" xfId="3216"/>
    <cellStyle name="Porcentual 19 3 2 3 5" xfId="3217"/>
    <cellStyle name="Porcentual 19 3 2 3 6" xfId="3218"/>
    <cellStyle name="Porcentual 19 3 2 3 7" xfId="3219"/>
    <cellStyle name="Porcentual 19 3 2 4" xfId="3220"/>
    <cellStyle name="Porcentual 19 3 2 4 2" xfId="3221"/>
    <cellStyle name="Porcentual 19 3 2 4 3" xfId="3222"/>
    <cellStyle name="Porcentual 19 3 2 5" xfId="3223"/>
    <cellStyle name="Porcentual 19 3 2 5 2" xfId="3224"/>
    <cellStyle name="Porcentual 19 3 2 6" xfId="3225"/>
    <cellStyle name="Porcentual 19 3 2 6 2" xfId="3226"/>
    <cellStyle name="Porcentual 19 3 2 7" xfId="3227"/>
    <cellStyle name="Porcentual 19 3 2 8" xfId="3228"/>
    <cellStyle name="Porcentual 19 3 2 9" xfId="3229"/>
    <cellStyle name="Porcentual 19 3 3" xfId="3230"/>
    <cellStyle name="Porcentual 19 3 3 2" xfId="3231"/>
    <cellStyle name="Porcentual 19 3 3 2 2" xfId="3232"/>
    <cellStyle name="Porcentual 19 3 3 2 2 2" xfId="3233"/>
    <cellStyle name="Porcentual 19 3 3 2 2 3" xfId="3234"/>
    <cellStyle name="Porcentual 19 3 3 2 3" xfId="3235"/>
    <cellStyle name="Porcentual 19 3 3 2 3 2" xfId="3236"/>
    <cellStyle name="Porcentual 19 3 3 2 4" xfId="3237"/>
    <cellStyle name="Porcentual 19 3 3 2 4 2" xfId="3238"/>
    <cellStyle name="Porcentual 19 3 3 2 5" xfId="3239"/>
    <cellStyle name="Porcentual 19 3 3 2 6" xfId="3240"/>
    <cellStyle name="Porcentual 19 3 3 2 7" xfId="3241"/>
    <cellStyle name="Porcentual 19 3 3 3" xfId="3242"/>
    <cellStyle name="Porcentual 19 3 3 3 2" xfId="3243"/>
    <cellStyle name="Porcentual 19 3 3 3 3" xfId="3244"/>
    <cellStyle name="Porcentual 19 3 3 4" xfId="3245"/>
    <cellStyle name="Porcentual 19 3 3 4 2" xfId="3246"/>
    <cellStyle name="Porcentual 19 3 3 5" xfId="3247"/>
    <cellStyle name="Porcentual 19 3 3 5 2" xfId="3248"/>
    <cellStyle name="Porcentual 19 3 3 6" xfId="3249"/>
    <cellStyle name="Porcentual 19 3 3 7" xfId="3250"/>
    <cellStyle name="Porcentual 19 3 3 8" xfId="3251"/>
    <cellStyle name="Porcentual 19 3 4" xfId="3252"/>
    <cellStyle name="Porcentual 19 3 4 2" xfId="3253"/>
    <cellStyle name="Porcentual 19 3 4 2 2" xfId="3254"/>
    <cellStyle name="Porcentual 19 3 4 2 3" xfId="3255"/>
    <cellStyle name="Porcentual 19 3 4 3" xfId="3256"/>
    <cellStyle name="Porcentual 19 3 4 3 2" xfId="3257"/>
    <cellStyle name="Porcentual 19 3 4 4" xfId="3258"/>
    <cellStyle name="Porcentual 19 3 4 4 2" xfId="3259"/>
    <cellStyle name="Porcentual 19 3 4 5" xfId="3260"/>
    <cellStyle name="Porcentual 19 3 4 6" xfId="3261"/>
    <cellStyle name="Porcentual 19 3 4 7" xfId="3262"/>
    <cellStyle name="Porcentual 19 3 5" xfId="3263"/>
    <cellStyle name="Porcentual 19 3 5 2" xfId="3264"/>
    <cellStyle name="Porcentual 19 3 5 3" xfId="3265"/>
    <cellStyle name="Porcentual 19 3 6" xfId="3266"/>
    <cellStyle name="Porcentual 19 3 6 2" xfId="3267"/>
    <cellStyle name="Porcentual 19 3 7" xfId="3268"/>
    <cellStyle name="Porcentual 19 3 7 2" xfId="3269"/>
    <cellStyle name="Porcentual 19 3 8" xfId="3270"/>
    <cellStyle name="Porcentual 19 3 9" xfId="3271"/>
    <cellStyle name="Porcentual 19 4" xfId="3272"/>
    <cellStyle name="Porcentual 19 4 10" xfId="3273"/>
    <cellStyle name="Porcentual 19 4 2" xfId="3274"/>
    <cellStyle name="Porcentual 19 4 2 2" xfId="3275"/>
    <cellStyle name="Porcentual 19 4 2 2 2" xfId="3276"/>
    <cellStyle name="Porcentual 19 4 2 2 2 2" xfId="3277"/>
    <cellStyle name="Porcentual 19 4 2 2 2 2 2" xfId="3278"/>
    <cellStyle name="Porcentual 19 4 2 2 2 2 3" xfId="3279"/>
    <cellStyle name="Porcentual 19 4 2 2 2 3" xfId="3280"/>
    <cellStyle name="Porcentual 19 4 2 2 2 3 2" xfId="3281"/>
    <cellStyle name="Porcentual 19 4 2 2 2 4" xfId="3282"/>
    <cellStyle name="Porcentual 19 4 2 2 2 4 2" xfId="3283"/>
    <cellStyle name="Porcentual 19 4 2 2 2 5" xfId="3284"/>
    <cellStyle name="Porcentual 19 4 2 2 2 6" xfId="3285"/>
    <cellStyle name="Porcentual 19 4 2 2 2 7" xfId="3286"/>
    <cellStyle name="Porcentual 19 4 2 2 3" xfId="3287"/>
    <cellStyle name="Porcentual 19 4 2 2 3 2" xfId="3288"/>
    <cellStyle name="Porcentual 19 4 2 2 3 3" xfId="3289"/>
    <cellStyle name="Porcentual 19 4 2 2 4" xfId="3290"/>
    <cellStyle name="Porcentual 19 4 2 2 4 2" xfId="3291"/>
    <cellStyle name="Porcentual 19 4 2 2 5" xfId="3292"/>
    <cellStyle name="Porcentual 19 4 2 2 5 2" xfId="3293"/>
    <cellStyle name="Porcentual 19 4 2 2 6" xfId="3294"/>
    <cellStyle name="Porcentual 19 4 2 2 7" xfId="3295"/>
    <cellStyle name="Porcentual 19 4 2 2 8" xfId="3296"/>
    <cellStyle name="Porcentual 19 4 2 3" xfId="3297"/>
    <cellStyle name="Porcentual 19 4 2 3 2" xfId="3298"/>
    <cellStyle name="Porcentual 19 4 2 3 2 2" xfId="3299"/>
    <cellStyle name="Porcentual 19 4 2 3 2 3" xfId="3300"/>
    <cellStyle name="Porcentual 19 4 2 3 3" xfId="3301"/>
    <cellStyle name="Porcentual 19 4 2 3 3 2" xfId="3302"/>
    <cellStyle name="Porcentual 19 4 2 3 4" xfId="3303"/>
    <cellStyle name="Porcentual 19 4 2 3 4 2" xfId="3304"/>
    <cellStyle name="Porcentual 19 4 2 3 5" xfId="3305"/>
    <cellStyle name="Porcentual 19 4 2 3 6" xfId="3306"/>
    <cellStyle name="Porcentual 19 4 2 3 7" xfId="3307"/>
    <cellStyle name="Porcentual 19 4 2 4" xfId="3308"/>
    <cellStyle name="Porcentual 19 4 2 4 2" xfId="3309"/>
    <cellStyle name="Porcentual 19 4 2 4 3" xfId="3310"/>
    <cellStyle name="Porcentual 19 4 2 5" xfId="3311"/>
    <cellStyle name="Porcentual 19 4 2 5 2" xfId="3312"/>
    <cellStyle name="Porcentual 19 4 2 6" xfId="3313"/>
    <cellStyle name="Porcentual 19 4 2 6 2" xfId="3314"/>
    <cellStyle name="Porcentual 19 4 2 7" xfId="3315"/>
    <cellStyle name="Porcentual 19 4 2 8" xfId="3316"/>
    <cellStyle name="Porcentual 19 4 2 9" xfId="3317"/>
    <cellStyle name="Porcentual 19 4 3" xfId="3318"/>
    <cellStyle name="Porcentual 19 4 3 2" xfId="3319"/>
    <cellStyle name="Porcentual 19 4 3 2 2" xfId="3320"/>
    <cellStyle name="Porcentual 19 4 3 2 2 2" xfId="3321"/>
    <cellStyle name="Porcentual 19 4 3 2 2 3" xfId="3322"/>
    <cellStyle name="Porcentual 19 4 3 2 3" xfId="3323"/>
    <cellStyle name="Porcentual 19 4 3 2 3 2" xfId="3324"/>
    <cellStyle name="Porcentual 19 4 3 2 4" xfId="3325"/>
    <cellStyle name="Porcentual 19 4 3 2 4 2" xfId="3326"/>
    <cellStyle name="Porcentual 19 4 3 2 5" xfId="3327"/>
    <cellStyle name="Porcentual 19 4 3 2 6" xfId="3328"/>
    <cellStyle name="Porcentual 19 4 3 2 7" xfId="3329"/>
    <cellStyle name="Porcentual 19 4 3 3" xfId="3330"/>
    <cellStyle name="Porcentual 19 4 3 3 2" xfId="3331"/>
    <cellStyle name="Porcentual 19 4 3 3 3" xfId="3332"/>
    <cellStyle name="Porcentual 19 4 3 4" xfId="3333"/>
    <cellStyle name="Porcentual 19 4 3 4 2" xfId="3334"/>
    <cellStyle name="Porcentual 19 4 3 5" xfId="3335"/>
    <cellStyle name="Porcentual 19 4 3 5 2" xfId="3336"/>
    <cellStyle name="Porcentual 19 4 3 6" xfId="3337"/>
    <cellStyle name="Porcentual 19 4 3 7" xfId="3338"/>
    <cellStyle name="Porcentual 19 4 3 8" xfId="3339"/>
    <cellStyle name="Porcentual 19 4 4" xfId="3340"/>
    <cellStyle name="Porcentual 19 4 4 2" xfId="3341"/>
    <cellStyle name="Porcentual 19 4 4 2 2" xfId="3342"/>
    <cellStyle name="Porcentual 19 4 4 2 3" xfId="3343"/>
    <cellStyle name="Porcentual 19 4 4 3" xfId="3344"/>
    <cellStyle name="Porcentual 19 4 4 3 2" xfId="3345"/>
    <cellStyle name="Porcentual 19 4 4 4" xfId="3346"/>
    <cellStyle name="Porcentual 19 4 4 4 2" xfId="3347"/>
    <cellStyle name="Porcentual 19 4 4 5" xfId="3348"/>
    <cellStyle name="Porcentual 19 4 4 6" xfId="3349"/>
    <cellStyle name="Porcentual 19 4 4 7" xfId="3350"/>
    <cellStyle name="Porcentual 19 4 5" xfId="3351"/>
    <cellStyle name="Porcentual 19 4 5 2" xfId="3352"/>
    <cellStyle name="Porcentual 19 4 5 3" xfId="3353"/>
    <cellStyle name="Porcentual 19 4 6" xfId="3354"/>
    <cellStyle name="Porcentual 19 4 6 2" xfId="3355"/>
    <cellStyle name="Porcentual 19 4 7" xfId="3356"/>
    <cellStyle name="Porcentual 19 4 7 2" xfId="3357"/>
    <cellStyle name="Porcentual 19 4 8" xfId="3358"/>
    <cellStyle name="Porcentual 19 4 9" xfId="3359"/>
    <cellStyle name="Porcentual 19 5" xfId="3360"/>
    <cellStyle name="Porcentual 19 5 10" xfId="3361"/>
    <cellStyle name="Porcentual 19 5 2" xfId="3362"/>
    <cellStyle name="Porcentual 19 5 2 2" xfId="3363"/>
    <cellStyle name="Porcentual 19 5 2 2 2" xfId="3364"/>
    <cellStyle name="Porcentual 19 5 2 2 2 2" xfId="3365"/>
    <cellStyle name="Porcentual 19 5 2 2 2 2 2" xfId="3366"/>
    <cellStyle name="Porcentual 19 5 2 2 2 2 3" xfId="3367"/>
    <cellStyle name="Porcentual 19 5 2 2 2 3" xfId="3368"/>
    <cellStyle name="Porcentual 19 5 2 2 2 3 2" xfId="3369"/>
    <cellStyle name="Porcentual 19 5 2 2 2 4" xfId="3370"/>
    <cellStyle name="Porcentual 19 5 2 2 2 4 2" xfId="3371"/>
    <cellStyle name="Porcentual 19 5 2 2 2 5" xfId="3372"/>
    <cellStyle name="Porcentual 19 5 2 2 2 6" xfId="3373"/>
    <cellStyle name="Porcentual 19 5 2 2 2 7" xfId="3374"/>
    <cellStyle name="Porcentual 19 5 2 2 3" xfId="3375"/>
    <cellStyle name="Porcentual 19 5 2 2 3 2" xfId="3376"/>
    <cellStyle name="Porcentual 19 5 2 2 3 3" xfId="3377"/>
    <cellStyle name="Porcentual 19 5 2 2 4" xfId="3378"/>
    <cellStyle name="Porcentual 19 5 2 2 4 2" xfId="3379"/>
    <cellStyle name="Porcentual 19 5 2 2 5" xfId="3380"/>
    <cellStyle name="Porcentual 19 5 2 2 5 2" xfId="3381"/>
    <cellStyle name="Porcentual 19 5 2 2 6" xfId="3382"/>
    <cellStyle name="Porcentual 19 5 2 2 7" xfId="3383"/>
    <cellStyle name="Porcentual 19 5 2 2 8" xfId="3384"/>
    <cellStyle name="Porcentual 19 5 2 3" xfId="3385"/>
    <cellStyle name="Porcentual 19 5 2 3 2" xfId="3386"/>
    <cellStyle name="Porcentual 19 5 2 3 2 2" xfId="3387"/>
    <cellStyle name="Porcentual 19 5 2 3 2 3" xfId="3388"/>
    <cellStyle name="Porcentual 19 5 2 3 3" xfId="3389"/>
    <cellStyle name="Porcentual 19 5 2 3 3 2" xfId="3390"/>
    <cellStyle name="Porcentual 19 5 2 3 4" xfId="3391"/>
    <cellStyle name="Porcentual 19 5 2 3 4 2" xfId="3392"/>
    <cellStyle name="Porcentual 19 5 2 3 5" xfId="3393"/>
    <cellStyle name="Porcentual 19 5 2 3 6" xfId="3394"/>
    <cellStyle name="Porcentual 19 5 2 3 7" xfId="3395"/>
    <cellStyle name="Porcentual 19 5 2 4" xfId="3396"/>
    <cellStyle name="Porcentual 19 5 2 4 2" xfId="3397"/>
    <cellStyle name="Porcentual 19 5 2 4 3" xfId="3398"/>
    <cellStyle name="Porcentual 19 5 2 5" xfId="3399"/>
    <cellStyle name="Porcentual 19 5 2 5 2" xfId="3400"/>
    <cellStyle name="Porcentual 19 5 2 6" xfId="3401"/>
    <cellStyle name="Porcentual 19 5 2 6 2" xfId="3402"/>
    <cellStyle name="Porcentual 19 5 2 7" xfId="3403"/>
    <cellStyle name="Porcentual 19 5 2 8" xfId="3404"/>
    <cellStyle name="Porcentual 19 5 2 9" xfId="3405"/>
    <cellStyle name="Porcentual 19 5 3" xfId="3406"/>
    <cellStyle name="Porcentual 19 5 3 2" xfId="3407"/>
    <cellStyle name="Porcentual 19 5 3 2 2" xfId="3408"/>
    <cellStyle name="Porcentual 19 5 3 2 2 2" xfId="3409"/>
    <cellStyle name="Porcentual 19 5 3 2 2 3" xfId="3410"/>
    <cellStyle name="Porcentual 19 5 3 2 3" xfId="3411"/>
    <cellStyle name="Porcentual 19 5 3 2 3 2" xfId="3412"/>
    <cellStyle name="Porcentual 19 5 3 2 4" xfId="3413"/>
    <cellStyle name="Porcentual 19 5 3 2 4 2" xfId="3414"/>
    <cellStyle name="Porcentual 19 5 3 2 5" xfId="3415"/>
    <cellStyle name="Porcentual 19 5 3 2 6" xfId="3416"/>
    <cellStyle name="Porcentual 19 5 3 2 7" xfId="3417"/>
    <cellStyle name="Porcentual 19 5 3 3" xfId="3418"/>
    <cellStyle name="Porcentual 19 5 3 3 2" xfId="3419"/>
    <cellStyle name="Porcentual 19 5 3 3 3" xfId="3420"/>
    <cellStyle name="Porcentual 19 5 3 4" xfId="3421"/>
    <cellStyle name="Porcentual 19 5 3 4 2" xfId="3422"/>
    <cellStyle name="Porcentual 19 5 3 5" xfId="3423"/>
    <cellStyle name="Porcentual 19 5 3 5 2" xfId="3424"/>
    <cellStyle name="Porcentual 19 5 3 6" xfId="3425"/>
    <cellStyle name="Porcentual 19 5 3 7" xfId="3426"/>
    <cellStyle name="Porcentual 19 5 3 8" xfId="3427"/>
    <cellStyle name="Porcentual 19 5 4" xfId="3428"/>
    <cellStyle name="Porcentual 19 5 4 2" xfId="3429"/>
    <cellStyle name="Porcentual 19 5 4 2 2" xfId="3430"/>
    <cellStyle name="Porcentual 19 5 4 2 3" xfId="3431"/>
    <cellStyle name="Porcentual 19 5 4 3" xfId="3432"/>
    <cellStyle name="Porcentual 19 5 4 3 2" xfId="3433"/>
    <cellStyle name="Porcentual 19 5 4 4" xfId="3434"/>
    <cellStyle name="Porcentual 19 5 4 4 2" xfId="3435"/>
    <cellStyle name="Porcentual 19 5 4 5" xfId="3436"/>
    <cellStyle name="Porcentual 19 5 4 6" xfId="3437"/>
    <cellStyle name="Porcentual 19 5 4 7" xfId="3438"/>
    <cellStyle name="Porcentual 19 5 5" xfId="3439"/>
    <cellStyle name="Porcentual 19 5 5 2" xfId="3440"/>
    <cellStyle name="Porcentual 19 5 5 3" xfId="3441"/>
    <cellStyle name="Porcentual 19 5 6" xfId="3442"/>
    <cellStyle name="Porcentual 19 5 6 2" xfId="3443"/>
    <cellStyle name="Porcentual 19 5 7" xfId="3444"/>
    <cellStyle name="Porcentual 19 5 7 2" xfId="3445"/>
    <cellStyle name="Porcentual 19 5 8" xfId="3446"/>
    <cellStyle name="Porcentual 19 5 9" xfId="3447"/>
    <cellStyle name="Porcentual 19 6" xfId="3448"/>
    <cellStyle name="Porcentual 19 6 2" xfId="3449"/>
    <cellStyle name="Porcentual 19 6 2 2" xfId="3450"/>
    <cellStyle name="Porcentual 19 6 2 2 2" xfId="3451"/>
    <cellStyle name="Porcentual 19 6 2 2 2 2" xfId="3452"/>
    <cellStyle name="Porcentual 19 6 2 2 2 3" xfId="3453"/>
    <cellStyle name="Porcentual 19 6 2 2 3" xfId="3454"/>
    <cellStyle name="Porcentual 19 6 2 2 3 2" xfId="3455"/>
    <cellStyle name="Porcentual 19 6 2 2 4" xfId="3456"/>
    <cellStyle name="Porcentual 19 6 2 2 4 2" xfId="3457"/>
    <cellStyle name="Porcentual 19 6 2 2 5" xfId="3458"/>
    <cellStyle name="Porcentual 19 6 2 2 6" xfId="3459"/>
    <cellStyle name="Porcentual 19 6 2 2 7" xfId="3460"/>
    <cellStyle name="Porcentual 19 6 2 3" xfId="3461"/>
    <cellStyle name="Porcentual 19 6 2 3 2" xfId="3462"/>
    <cellStyle name="Porcentual 19 6 2 3 3" xfId="3463"/>
    <cellStyle name="Porcentual 19 6 2 4" xfId="3464"/>
    <cellStyle name="Porcentual 19 6 2 4 2" xfId="3465"/>
    <cellStyle name="Porcentual 19 6 2 5" xfId="3466"/>
    <cellStyle name="Porcentual 19 6 2 5 2" xfId="3467"/>
    <cellStyle name="Porcentual 19 6 2 6" xfId="3468"/>
    <cellStyle name="Porcentual 19 6 2 7" xfId="3469"/>
    <cellStyle name="Porcentual 19 6 2 8" xfId="3470"/>
    <cellStyle name="Porcentual 19 6 3" xfId="3471"/>
    <cellStyle name="Porcentual 19 6 3 2" xfId="3472"/>
    <cellStyle name="Porcentual 19 6 3 2 2" xfId="3473"/>
    <cellStyle name="Porcentual 19 6 3 2 3" xfId="3474"/>
    <cellStyle name="Porcentual 19 6 3 3" xfId="3475"/>
    <cellStyle name="Porcentual 19 6 3 3 2" xfId="3476"/>
    <cellStyle name="Porcentual 19 6 3 4" xfId="3477"/>
    <cellStyle name="Porcentual 19 6 3 4 2" xfId="3478"/>
    <cellStyle name="Porcentual 19 6 3 5" xfId="3479"/>
    <cellStyle name="Porcentual 19 6 3 6" xfId="3480"/>
    <cellStyle name="Porcentual 19 6 3 7" xfId="3481"/>
    <cellStyle name="Porcentual 19 6 4" xfId="3482"/>
    <cellStyle name="Porcentual 19 6 4 2" xfId="3483"/>
    <cellStyle name="Porcentual 19 6 4 3" xfId="3484"/>
    <cellStyle name="Porcentual 19 6 5" xfId="3485"/>
    <cellStyle name="Porcentual 19 6 5 2" xfId="3486"/>
    <cellStyle name="Porcentual 19 6 6" xfId="3487"/>
    <cellStyle name="Porcentual 19 6 6 2" xfId="3488"/>
    <cellStyle name="Porcentual 19 6 7" xfId="3489"/>
    <cellStyle name="Porcentual 19 6 8" xfId="3490"/>
    <cellStyle name="Porcentual 19 6 9" xfId="3491"/>
    <cellStyle name="Porcentual 19 7" xfId="3492"/>
    <cellStyle name="Porcentual 19 7 2" xfId="3493"/>
    <cellStyle name="Porcentual 19 7 2 2" xfId="3494"/>
    <cellStyle name="Porcentual 19 7 2 2 2" xfId="3495"/>
    <cellStyle name="Porcentual 19 7 2 2 3" xfId="3496"/>
    <cellStyle name="Porcentual 19 7 2 3" xfId="3497"/>
    <cellStyle name="Porcentual 19 7 2 3 2" xfId="3498"/>
    <cellStyle name="Porcentual 19 7 2 4" xfId="3499"/>
    <cellStyle name="Porcentual 19 7 2 4 2" xfId="3500"/>
    <cellStyle name="Porcentual 19 7 2 5" xfId="3501"/>
    <cellStyle name="Porcentual 19 7 2 6" xfId="3502"/>
    <cellStyle name="Porcentual 19 7 2 7" xfId="3503"/>
    <cellStyle name="Porcentual 19 7 3" xfId="3504"/>
    <cellStyle name="Porcentual 19 7 3 2" xfId="3505"/>
    <cellStyle name="Porcentual 19 7 3 3" xfId="3506"/>
    <cellStyle name="Porcentual 19 7 4" xfId="3507"/>
    <cellStyle name="Porcentual 19 7 4 2" xfId="3508"/>
    <cellStyle name="Porcentual 19 7 5" xfId="3509"/>
    <cellStyle name="Porcentual 19 7 5 2" xfId="3510"/>
    <cellStyle name="Porcentual 19 7 6" xfId="3511"/>
    <cellStyle name="Porcentual 19 7 7" xfId="3512"/>
    <cellStyle name="Porcentual 19 7 8" xfId="3513"/>
    <cellStyle name="Porcentual 19 8" xfId="3514"/>
    <cellStyle name="Porcentual 19 8 2" xfId="3515"/>
    <cellStyle name="Porcentual 19 8 2 2" xfId="3516"/>
    <cellStyle name="Porcentual 19 8 2 3" xfId="3517"/>
    <cellStyle name="Porcentual 19 8 3" xfId="3518"/>
    <cellStyle name="Porcentual 19 8 3 2" xfId="3519"/>
    <cellStyle name="Porcentual 19 8 4" xfId="3520"/>
    <cellStyle name="Porcentual 19 8 4 2" xfId="3521"/>
    <cellStyle name="Porcentual 19 8 5" xfId="3522"/>
    <cellStyle name="Porcentual 19 8 6" xfId="3523"/>
    <cellStyle name="Porcentual 19 8 7" xfId="3524"/>
    <cellStyle name="Porcentual 19 9" xfId="3525"/>
    <cellStyle name="Porcentual 19 9 2" xfId="3526"/>
    <cellStyle name="Porcentual 19 9 3" xfId="3527"/>
    <cellStyle name="Porcentual 2" xfId="47"/>
    <cellStyle name="Porcentual 2 2" xfId="77"/>
    <cellStyle name="Porcentual 2 2 2" xfId="3528"/>
    <cellStyle name="Porcentual 2 3" xfId="196"/>
    <cellStyle name="Porcentual 2 3 2" xfId="6301"/>
    <cellStyle name="Porcentual 2 4" xfId="249"/>
    <cellStyle name="Porcentual 20" xfId="3529"/>
    <cellStyle name="Porcentual 21" xfId="6302"/>
    <cellStyle name="Porcentual 21 2" xfId="6303"/>
    <cellStyle name="Porcentual 21 2 2" xfId="6304"/>
    <cellStyle name="Porcentual 21 2 2 2" xfId="9447"/>
    <cellStyle name="Porcentual 21 2 3" xfId="9448"/>
    <cellStyle name="Porcentual 21 3" xfId="6305"/>
    <cellStyle name="Porcentual 21 3 2" xfId="6306"/>
    <cellStyle name="Porcentual 21 3 2 2" xfId="9449"/>
    <cellStyle name="Porcentual 21 3 3" xfId="9450"/>
    <cellStyle name="Porcentual 21 4" xfId="6307"/>
    <cellStyle name="Porcentual 21 4 2" xfId="9451"/>
    <cellStyle name="Porcentual 21 5" xfId="9452"/>
    <cellStyle name="Porcentual 21 6" xfId="9870"/>
    <cellStyle name="Porcentual 22" xfId="6308"/>
    <cellStyle name="Porcentual 22 2" xfId="6309"/>
    <cellStyle name="Porcentual 22 2 2" xfId="9453"/>
    <cellStyle name="Porcentual 22 3" xfId="9454"/>
    <cellStyle name="Porcentual 23" xfId="6310"/>
    <cellStyle name="Porcentual 23 2" xfId="6311"/>
    <cellStyle name="Porcentual 23 2 2" xfId="9455"/>
    <cellStyle name="Porcentual 23 3" xfId="9456"/>
    <cellStyle name="Porcentual 24" xfId="9871"/>
    <cellStyle name="Porcentual 3" xfId="181"/>
    <cellStyle name="Porcentual 3 2" xfId="267"/>
    <cellStyle name="Porcentual 3 3" xfId="6312"/>
    <cellStyle name="Porcentual 3 3 2" xfId="6313"/>
    <cellStyle name="Porcentual 3 3 2 2" xfId="6314"/>
    <cellStyle name="Porcentual 3 3 2 2 2" xfId="9457"/>
    <cellStyle name="Porcentual 3 3 2 3" xfId="9458"/>
    <cellStyle name="Porcentual 3 3 3" xfId="6315"/>
    <cellStyle name="Porcentual 3 3 3 2" xfId="6316"/>
    <cellStyle name="Porcentual 3 3 3 2 2" xfId="9459"/>
    <cellStyle name="Porcentual 3 3 3 3" xfId="9460"/>
    <cellStyle name="Porcentual 3 3 4" xfId="6317"/>
    <cellStyle name="Porcentual 3 3 4 2" xfId="6318"/>
    <cellStyle name="Porcentual 3 3 4 2 2" xfId="9461"/>
    <cellStyle name="Porcentual 3 3 4 3" xfId="9462"/>
    <cellStyle name="Porcentual 3 3 5" xfId="6319"/>
    <cellStyle name="Porcentual 3 3 5 2" xfId="9463"/>
    <cellStyle name="Porcentual 3 3 6" xfId="9464"/>
    <cellStyle name="Porcentual 3 3 7" xfId="9872"/>
    <cellStyle name="Porcentual 3 4" xfId="6320"/>
    <cellStyle name="Porcentual 3 4 2" xfId="6321"/>
    <cellStyle name="Porcentual 3 4 2 2" xfId="6322"/>
    <cellStyle name="Porcentual 3 4 2 2 2" xfId="9465"/>
    <cellStyle name="Porcentual 3 4 2 3" xfId="9466"/>
    <cellStyle name="Porcentual 3 4 3" xfId="6323"/>
    <cellStyle name="Porcentual 3 4 3 2" xfId="9467"/>
    <cellStyle name="Porcentual 3 4 4" xfId="9468"/>
    <cellStyle name="Porcentual 3 4 5" xfId="9873"/>
    <cellStyle name="Porcentual 3 5" xfId="6324"/>
    <cellStyle name="Porcentual 3 5 2" xfId="6325"/>
    <cellStyle name="Porcentual 3 5 2 2" xfId="9469"/>
    <cellStyle name="Porcentual 3 5 3" xfId="9470"/>
    <cellStyle name="Porcentual 3 6" xfId="6326"/>
    <cellStyle name="Porcentual 3 6 2" xfId="9471"/>
    <cellStyle name="Porcentual 3 7" xfId="9472"/>
    <cellStyle name="Porcentual 4" xfId="293"/>
    <cellStyle name="Porcentual 4 2" xfId="3530"/>
    <cellStyle name="Porcentual 4 3" xfId="6327"/>
    <cellStyle name="Porcentual 5" xfId="294"/>
    <cellStyle name="Porcentual 5 2" xfId="3531"/>
    <cellStyle name="Porcentual 6" xfId="295"/>
    <cellStyle name="Porcentual 6 2" xfId="3532"/>
    <cellStyle name="Porcentual 7" xfId="268"/>
    <cellStyle name="Porcentual 7 2" xfId="3533"/>
    <cellStyle name="Porcentual 8" xfId="296"/>
    <cellStyle name="Porcentual 8 2" xfId="3534"/>
    <cellStyle name="Porcentual 9" xfId="319"/>
    <cellStyle name="Porcentual 9 2" xfId="3535"/>
    <cellStyle name="Salida" xfId="14" builtinId="21" customBuiltin="1"/>
    <cellStyle name="Salida 2" xfId="250"/>
    <cellStyle name="Salida 2 2" xfId="3536"/>
    <cellStyle name="Salida 2 2 2" xfId="3537"/>
    <cellStyle name="Salida 2 3" xfId="3538"/>
    <cellStyle name="Salida 2 3 2" xfId="3539"/>
    <cellStyle name="Salida 2 4" xfId="3540"/>
    <cellStyle name="Salida 3" xfId="3541"/>
    <cellStyle name="Salida 3 2" xfId="3542"/>
    <cellStyle name="Salida 3 2 2" xfId="3543"/>
    <cellStyle name="Salida 3 3" xfId="3544"/>
    <cellStyle name="Salida 3 3 2" xfId="3545"/>
    <cellStyle name="Salida 3 4" xfId="3546"/>
    <cellStyle name="Salida 4" xfId="6328"/>
    <cellStyle name="Salida 5" xfId="9882"/>
    <cellStyle name="Texto de advertencia" xfId="18" builtinId="11" customBuiltin="1"/>
    <cellStyle name="Texto de advertencia 2" xfId="251"/>
    <cellStyle name="Texto de advertencia 2 2" xfId="3547"/>
    <cellStyle name="Texto de advertencia 2 2 2" xfId="3548"/>
    <cellStyle name="Texto de advertencia 2 3" xfId="3549"/>
    <cellStyle name="Texto de advertencia 2 3 2" xfId="3550"/>
    <cellStyle name="Texto de advertencia 2 4" xfId="3551"/>
    <cellStyle name="Texto de advertencia 3" xfId="3552"/>
    <cellStyle name="Texto de advertencia 3 2" xfId="3553"/>
    <cellStyle name="Texto de advertencia 3 2 2" xfId="3554"/>
    <cellStyle name="Texto de advertencia 3 3" xfId="3555"/>
    <cellStyle name="Texto de advertencia 3 3 2" xfId="3556"/>
    <cellStyle name="Texto de advertencia 3 4" xfId="3557"/>
    <cellStyle name="Texto de advertencia 4" xfId="6329"/>
    <cellStyle name="Texto de advertencia 5" xfId="9886"/>
    <cellStyle name="Texto explicativo" xfId="19" builtinId="53" customBuiltin="1"/>
    <cellStyle name="Texto explicativo 2" xfId="253"/>
    <cellStyle name="Texto explicativo 2 2" xfId="3558"/>
    <cellStyle name="Texto explicativo 2 2 2" xfId="3559"/>
    <cellStyle name="Texto explicativo 2 3" xfId="3560"/>
    <cellStyle name="Texto explicativo 2 3 2" xfId="3561"/>
    <cellStyle name="Texto explicativo 2 4" xfId="3562"/>
    <cellStyle name="Texto explicativo 3" xfId="252"/>
    <cellStyle name="Texto explicativo 3 2" xfId="3563"/>
    <cellStyle name="Texto explicativo 3 2 2" xfId="3564"/>
    <cellStyle name="Texto explicativo 3 3" xfId="3565"/>
    <cellStyle name="Texto explicativo 3 3 2" xfId="3566"/>
    <cellStyle name="Texto explicativo 3 4" xfId="3567"/>
    <cellStyle name="Texto explicativo 4" xfId="6330"/>
    <cellStyle name="Texto explicativo 5" xfId="6331"/>
    <cellStyle name="Título" xfId="5" builtinId="15" customBuiltin="1"/>
    <cellStyle name="Título 1 2" xfId="256"/>
    <cellStyle name="Título 1 2 2" xfId="3568"/>
    <cellStyle name="Título 1 2 2 2" xfId="3569"/>
    <cellStyle name="Título 1 2 3" xfId="3570"/>
    <cellStyle name="Título 1 2 3 2" xfId="3571"/>
    <cellStyle name="Título 1 2 4" xfId="3572"/>
    <cellStyle name="Título 1 3" xfId="255"/>
    <cellStyle name="Título 1 3 2" xfId="3573"/>
    <cellStyle name="Título 1 3 2 2" xfId="3574"/>
    <cellStyle name="Título 1 3 3" xfId="3575"/>
    <cellStyle name="Título 1 3 3 2" xfId="3576"/>
    <cellStyle name="Título 1 3 4" xfId="3577"/>
    <cellStyle name="Título 1 4" xfId="6332"/>
    <cellStyle name="Título 1 5" xfId="6333"/>
    <cellStyle name="Título 2" xfId="7" builtinId="17" customBuiltin="1"/>
    <cellStyle name="Título 2 2" xfId="258"/>
    <cellStyle name="Título 2 2 2" xfId="3578"/>
    <cellStyle name="Título 2 2 2 2" xfId="3579"/>
    <cellStyle name="Título 2 2 3" xfId="3580"/>
    <cellStyle name="Título 2 2 3 2" xfId="3581"/>
    <cellStyle name="Título 2 2 4" xfId="3582"/>
    <cellStyle name="Título 2 3" xfId="257"/>
    <cellStyle name="Título 2 3 2" xfId="3583"/>
    <cellStyle name="Título 2 3 2 2" xfId="3584"/>
    <cellStyle name="Título 2 3 3" xfId="3585"/>
    <cellStyle name="Título 2 3 3 2" xfId="3586"/>
    <cellStyle name="Título 2 3 4" xfId="3587"/>
    <cellStyle name="Título 2 4" xfId="6334"/>
    <cellStyle name="Título 2 5" xfId="6335"/>
    <cellStyle name="Título 3" xfId="8" builtinId="18" customBuiltin="1"/>
    <cellStyle name="Título 3 2" xfId="260"/>
    <cellStyle name="Título 3 2 2" xfId="3588"/>
    <cellStyle name="Título 3 2 2 2" xfId="3589"/>
    <cellStyle name="Título 3 2 3" xfId="3590"/>
    <cellStyle name="Título 3 2 3 2" xfId="3591"/>
    <cellStyle name="Título 3 2 4" xfId="3592"/>
    <cellStyle name="Título 3 3" xfId="259"/>
    <cellStyle name="Título 3 3 2" xfId="3593"/>
    <cellStyle name="Título 3 3 2 2" xfId="3594"/>
    <cellStyle name="Título 3 3 3" xfId="3595"/>
    <cellStyle name="Título 3 3 3 2" xfId="3596"/>
    <cellStyle name="Título 3 3 4" xfId="3597"/>
    <cellStyle name="Título 3 4" xfId="6336"/>
    <cellStyle name="Título 3 5" xfId="6337"/>
    <cellStyle name="Título 4" xfId="261"/>
    <cellStyle name="Título 4 2" xfId="3598"/>
    <cellStyle name="Título 4 2 2" xfId="3599"/>
    <cellStyle name="Título 4 3" xfId="3600"/>
    <cellStyle name="Título 4 3 2" xfId="3601"/>
    <cellStyle name="Título 4 4" xfId="3602"/>
    <cellStyle name="Título 5" xfId="254"/>
    <cellStyle name="Título 5 2" xfId="3603"/>
    <cellStyle name="Título 5 2 2" xfId="3604"/>
    <cellStyle name="Título 5 3" xfId="3605"/>
    <cellStyle name="Título 5 3 2" xfId="3606"/>
    <cellStyle name="Título 5 4" xfId="3607"/>
    <cellStyle name="Título 6" xfId="6338"/>
    <cellStyle name="Título 7" xfId="6339"/>
    <cellStyle name="Total" xfId="20" builtinId="25" customBuiltin="1"/>
    <cellStyle name="Total 2" xfId="263"/>
    <cellStyle name="Total 2 2" xfId="3608"/>
    <cellStyle name="Total 2 2 2" xfId="3609"/>
    <cellStyle name="Total 2 3" xfId="3610"/>
    <cellStyle name="Total 2 3 2" xfId="3611"/>
    <cellStyle name="Total 2 4" xfId="3612"/>
    <cellStyle name="Total 3" xfId="262"/>
    <cellStyle name="Total 3 2" xfId="3613"/>
    <cellStyle name="Total 3 2 2" xfId="3614"/>
    <cellStyle name="Total 3 3" xfId="3615"/>
    <cellStyle name="Total 3 3 2" xfId="3616"/>
    <cellStyle name="Total 3 4" xfId="3617"/>
    <cellStyle name="Total 4" xfId="6340"/>
    <cellStyle name="Total 5" xfId="6341"/>
  </cellStyles>
  <dxfs count="0"/>
  <tableStyles count="0" defaultTableStyle="TableStyleMedium9" defaultPivotStyle="PivotStyleLight16"/>
  <colors>
    <mruColors>
      <color rgb="FF9C1212"/>
      <color rgb="FFC51717"/>
      <color rgb="FFDE7474"/>
      <color rgb="FFD23A3A"/>
      <color rgb="FF8F1111"/>
      <color rgb="FFD08600"/>
      <color rgb="FF570000"/>
      <color rgb="FFFF0000"/>
      <color rgb="FF8DB630"/>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A-5CC6-11CF-8D67-00AA00BDCE1D}" ax:persistence="persistStream" r:id="rId1"/>
</file>

<file path=xl/activeX/activeX11.xml><?xml version="1.0" encoding="utf-8"?>
<ax:ocx xmlns:ax="http://schemas.microsoft.com/office/2006/activeX" xmlns:r="http://schemas.openxmlformats.org/officeDocument/2006/relationships" ax:classid="{5512D11A-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13.xml><?xml version="1.0" encoding="utf-8"?>
<ax:ocx xmlns:ax="http://schemas.microsoft.com/office/2006/activeX" xmlns:r="http://schemas.openxmlformats.org/officeDocument/2006/relationships" ax:classid="{5512D11A-5CC6-11CF-8D67-00AA00BDCE1D}" ax:persistence="persistStream" r:id="rId1"/>
</file>

<file path=xl/activeX/activeX14.xml><?xml version="1.0" encoding="utf-8"?>
<ax:ocx xmlns:ax="http://schemas.microsoft.com/office/2006/activeX" xmlns:r="http://schemas.openxmlformats.org/officeDocument/2006/relationships" ax:classid="{5512D11A-5CC6-11CF-8D67-00AA00BDCE1D}" ax:persistence="persistStream" r:id="rId1"/>
</file>

<file path=xl/activeX/activeX15.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1A-5CC6-11CF-8D67-00AA00BDCE1D}" ax:persistence="persistStream" r:id="rId1"/>
</file>

<file path=xl/activeX/activeX7.xml><?xml version="1.0" encoding="utf-8"?>
<ax:ocx xmlns:ax="http://schemas.microsoft.com/office/2006/activeX" xmlns:r="http://schemas.openxmlformats.org/officeDocument/2006/relationships" ax:classid="{5512D11A-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35165010335074E-2"/>
          <c:y val="0.13951333615597694"/>
          <c:w val="0.89907187204844385"/>
          <c:h val="0.66373413455218888"/>
        </c:manualLayout>
      </c:layout>
      <c:barChart>
        <c:barDir val="col"/>
        <c:grouping val="clustered"/>
        <c:varyColors val="0"/>
        <c:ser>
          <c:idx val="1"/>
          <c:order val="0"/>
          <c:tx>
            <c:strRef>
              <c:f>'Tabla 2 y 3-Figura 1 y 2'!$Y$3</c:f>
              <c:strCache>
                <c:ptCount val="1"/>
                <c:pt idx="0">
                  <c:v>2015</c:v>
                </c:pt>
              </c:strCache>
            </c:strRef>
          </c:tx>
          <c:spPr>
            <a:gradFill flip="none" rotWithShape="1">
              <a:gsLst>
                <a:gs pos="0">
                  <a:schemeClr val="accent3">
                    <a:lumMod val="75000"/>
                  </a:schemeClr>
                </a:gs>
                <a:gs pos="100000">
                  <a:srgbClr val="8DB630"/>
                </a:gs>
              </a:gsLst>
              <a:lin ang="16200000" scaled="1"/>
              <a:tileRect/>
            </a:gradFill>
            <a:ln w="19050">
              <a:noFill/>
            </a:ln>
          </c:spPr>
          <c:invertIfNegative val="0"/>
          <c:cat>
            <c:strRef>
              <c:f>'Tabla 2 y 3-Figura 1 y 2'!$V$4:$V$6</c:f>
              <c:strCache>
                <c:ptCount val="3"/>
                <c:pt idx="0">
                  <c:v>Julio</c:v>
                </c:pt>
                <c:pt idx="1">
                  <c:v>Agosto</c:v>
                </c:pt>
                <c:pt idx="2">
                  <c:v>Septiembre</c:v>
                </c:pt>
              </c:strCache>
            </c:strRef>
          </c:cat>
          <c:val>
            <c:numRef>
              <c:f>'Tabla 2 y 3-Figura 1 y 2'!$Y$4:$Y$6</c:f>
              <c:numCache>
                <c:formatCode>0.0</c:formatCode>
                <c:ptCount val="3"/>
                <c:pt idx="0">
                  <c:v>50.787673807398448</c:v>
                </c:pt>
                <c:pt idx="1">
                  <c:v>59.868483153060303</c:v>
                </c:pt>
                <c:pt idx="2">
                  <c:v>57.148946822597125</c:v>
                </c:pt>
              </c:numCache>
            </c:numRef>
          </c:val>
          <c:extLst>
            <c:ext xmlns:c16="http://schemas.microsoft.com/office/drawing/2014/chart" uri="{C3380CC4-5D6E-409C-BE32-E72D297353CC}">
              <c16:uniqueId val="{00000000-3336-4B07-88AA-AC2C5AE0E146}"/>
            </c:ext>
          </c:extLst>
        </c:ser>
        <c:ser>
          <c:idx val="0"/>
          <c:order val="1"/>
          <c:tx>
            <c:strRef>
              <c:f>'Tabla 2 y 3-Figura 1 y 2'!$X$3</c:f>
              <c:strCache>
                <c:ptCount val="1"/>
                <c:pt idx="0">
                  <c:v>2016</c:v>
                </c:pt>
              </c:strCache>
            </c:strRef>
          </c:tx>
          <c:spPr>
            <a:gradFill flip="none" rotWithShape="1">
              <a:gsLst>
                <a:gs pos="0">
                  <a:srgbClr val="570000"/>
                </a:gs>
                <a:gs pos="50000">
                  <a:srgbClr val="8F1111">
                    <a:shade val="67500"/>
                    <a:satMod val="115000"/>
                  </a:srgbClr>
                </a:gs>
                <a:gs pos="100000">
                  <a:srgbClr val="980808"/>
                </a:gs>
              </a:gsLst>
              <a:lin ang="16200000" scaled="1"/>
              <a:tileRect/>
            </a:gradFill>
            <a:ln w="19050">
              <a:noFill/>
            </a:ln>
          </c:spPr>
          <c:invertIfNegative val="0"/>
          <c:cat>
            <c:strRef>
              <c:f>'Tabla 2 y 3-Figura 1 y 2'!$V$4:$V$6</c:f>
              <c:strCache>
                <c:ptCount val="3"/>
                <c:pt idx="0">
                  <c:v>Julio</c:v>
                </c:pt>
                <c:pt idx="1">
                  <c:v>Agosto</c:v>
                </c:pt>
                <c:pt idx="2">
                  <c:v>Septiembre</c:v>
                </c:pt>
              </c:strCache>
            </c:strRef>
          </c:cat>
          <c:val>
            <c:numRef>
              <c:f>'Tabla 2 y 3-Figura 1 y 2'!$X$4:$X$6</c:f>
              <c:numCache>
                <c:formatCode>0.0</c:formatCode>
                <c:ptCount val="3"/>
                <c:pt idx="0">
                  <c:v>82.116097931503248</c:v>
                </c:pt>
                <c:pt idx="1">
                  <c:v>49.62143676012488</c:v>
                </c:pt>
                <c:pt idx="2">
                  <c:v>63.826042314928301</c:v>
                </c:pt>
              </c:numCache>
            </c:numRef>
          </c:val>
          <c:extLst>
            <c:ext xmlns:c16="http://schemas.microsoft.com/office/drawing/2014/chart" uri="{C3380CC4-5D6E-409C-BE32-E72D297353CC}">
              <c16:uniqueId val="{00000001-3336-4B07-88AA-AC2C5AE0E146}"/>
            </c:ext>
          </c:extLst>
        </c:ser>
        <c:dLbls>
          <c:showLegendKey val="0"/>
          <c:showVal val="0"/>
          <c:showCatName val="0"/>
          <c:showSerName val="0"/>
          <c:showPercent val="0"/>
          <c:showBubbleSize val="0"/>
        </c:dLbls>
        <c:gapWidth val="150"/>
        <c:overlap val="-11"/>
        <c:axId val="57023488"/>
        <c:axId val="62403328"/>
      </c:barChart>
      <c:catAx>
        <c:axId val="57023488"/>
        <c:scaling>
          <c:orientation val="minMax"/>
        </c:scaling>
        <c:delete val="0"/>
        <c:axPos val="b"/>
        <c:numFmt formatCode="General" sourceLinked="1"/>
        <c:majorTickMark val="none"/>
        <c:minorTickMark val="none"/>
        <c:tickLblPos val="nextTo"/>
        <c:spPr>
          <a:ln>
            <a:solidFill>
              <a:sysClr val="window" lastClr="FFFFFF">
                <a:lumMod val="85000"/>
              </a:sysClr>
            </a:solidFill>
          </a:ln>
        </c:spPr>
        <c:txPr>
          <a:bodyPr/>
          <a:lstStyle/>
          <a:p>
            <a:pPr>
              <a:defRPr sz="800"/>
            </a:pPr>
            <a:endParaRPr lang="es-CL"/>
          </a:p>
        </c:txPr>
        <c:crossAx val="62403328"/>
        <c:crosses val="autoZero"/>
        <c:auto val="1"/>
        <c:lblAlgn val="ctr"/>
        <c:lblOffset val="100"/>
        <c:noMultiLvlLbl val="0"/>
      </c:catAx>
      <c:valAx>
        <c:axId val="62403328"/>
        <c:scaling>
          <c:orientation val="minMax"/>
          <c:max val="90"/>
          <c:min val="0"/>
        </c:scaling>
        <c:delete val="0"/>
        <c:axPos val="l"/>
        <c:majorGridlines>
          <c:spPr>
            <a:ln>
              <a:solidFill>
                <a:sysClr val="window" lastClr="FFFFFF">
                  <a:lumMod val="85000"/>
                </a:sysClr>
              </a:solidFill>
            </a:ln>
          </c:spPr>
        </c:majorGridlines>
        <c:numFmt formatCode="0" sourceLinked="0"/>
        <c:majorTickMark val="none"/>
        <c:minorTickMark val="none"/>
        <c:tickLblPos val="nextTo"/>
        <c:spPr>
          <a:noFill/>
          <a:ln>
            <a:solidFill>
              <a:schemeClr val="bg1">
                <a:lumMod val="85000"/>
              </a:schemeClr>
            </a:solidFill>
          </a:ln>
        </c:spPr>
        <c:txPr>
          <a:bodyPr/>
          <a:lstStyle/>
          <a:p>
            <a:pPr>
              <a:defRPr sz="900"/>
            </a:pPr>
            <a:endParaRPr lang="es-CL"/>
          </a:p>
        </c:txPr>
        <c:crossAx val="57023488"/>
        <c:crosses val="autoZero"/>
        <c:crossBetween val="between"/>
        <c:majorUnit val="30"/>
      </c:valAx>
    </c:plotArea>
    <c:legend>
      <c:legendPos val="b"/>
      <c:layout>
        <c:manualLayout>
          <c:xMode val="edge"/>
          <c:yMode val="edge"/>
          <c:x val="0.40584412731716996"/>
          <c:y val="0.91051301130143081"/>
          <c:w val="0.18831174536565992"/>
          <c:h val="8.948698869856922E-2"/>
        </c:manualLayout>
      </c:layout>
      <c:overlay val="0"/>
      <c:txPr>
        <a:bodyPr/>
        <a:lstStyle/>
        <a:p>
          <a:pPr>
            <a:defRPr sz="800"/>
          </a:pPr>
          <a:endParaRPr lang="es-CL"/>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3114610673666"/>
          <c:y val="4.2083333333333334E-2"/>
          <c:w val="0.69372440944881886"/>
          <c:h val="0.8736654272382619"/>
        </c:manualLayout>
      </c:layout>
      <c:barChart>
        <c:barDir val="bar"/>
        <c:grouping val="clustered"/>
        <c:varyColors val="0"/>
        <c:ser>
          <c:idx val="0"/>
          <c:order val="0"/>
          <c:tx>
            <c:strRef>
              <c:f>'Figura 10'!$E$6</c:f>
              <c:strCache>
                <c:ptCount val="1"/>
                <c:pt idx="0">
                  <c:v>Exportación</c:v>
                </c:pt>
              </c:strCache>
            </c:strRef>
          </c:tx>
          <c:spPr>
            <a:solidFill>
              <a:srgbClr val="8F1111"/>
            </a:solidFill>
            <a:ln>
              <a:noFill/>
            </a:ln>
            <a:effectLst/>
          </c:spPr>
          <c:invertIfNegative val="0"/>
          <c:cat>
            <c:strRef>
              <c:f>'Figura 10'!$C$7:$C$15</c:f>
              <c:strCache>
                <c:ptCount val="9"/>
                <c:pt idx="0">
                  <c:v>Sep</c:v>
                </c:pt>
                <c:pt idx="1">
                  <c:v>Ago</c:v>
                </c:pt>
                <c:pt idx="2">
                  <c:v>Jul</c:v>
                </c:pt>
                <c:pt idx="3">
                  <c:v>Jun</c:v>
                </c:pt>
                <c:pt idx="4">
                  <c:v>May</c:v>
                </c:pt>
                <c:pt idx="5">
                  <c:v>Abr</c:v>
                </c:pt>
                <c:pt idx="6">
                  <c:v>Mar</c:v>
                </c:pt>
                <c:pt idx="7">
                  <c:v>Feb</c:v>
                </c:pt>
                <c:pt idx="8">
                  <c:v>Ene</c:v>
                </c:pt>
              </c:strCache>
            </c:strRef>
          </c:cat>
          <c:val>
            <c:numRef>
              <c:f>'Figura 10'!$E$7:$E$15</c:f>
              <c:numCache>
                <c:formatCode>0</c:formatCode>
                <c:ptCount val="9"/>
                <c:pt idx="0">
                  <c:v>0</c:v>
                </c:pt>
                <c:pt idx="1">
                  <c:v>0</c:v>
                </c:pt>
                <c:pt idx="2" formatCode="0.00">
                  <c:v>1.3921447387900998</c:v>
                </c:pt>
                <c:pt idx="3" formatCode="0.00">
                  <c:v>29.179043802000002</c:v>
                </c:pt>
                <c:pt idx="4" formatCode="0.00">
                  <c:v>25.282846189000004</c:v>
                </c:pt>
                <c:pt idx="5" formatCode="0.00">
                  <c:v>2.6662554150000002</c:v>
                </c:pt>
                <c:pt idx="6" formatCode="0.00">
                  <c:v>6.5814754140000016</c:v>
                </c:pt>
                <c:pt idx="7" formatCode="0.00">
                  <c:v>37.018447189999996</c:v>
                </c:pt>
                <c:pt idx="8">
                  <c:v>0</c:v>
                </c:pt>
              </c:numCache>
            </c:numRef>
          </c:val>
          <c:extLst>
            <c:ext xmlns:c16="http://schemas.microsoft.com/office/drawing/2014/chart" uri="{C3380CC4-5D6E-409C-BE32-E72D297353CC}">
              <c16:uniqueId val="{00000000-8346-42C0-B2B5-E99180FA5439}"/>
            </c:ext>
          </c:extLst>
        </c:ser>
        <c:ser>
          <c:idx val="1"/>
          <c:order val="1"/>
          <c:tx>
            <c:strRef>
              <c:f>'Figura 10'!$D$6</c:f>
              <c:strCache>
                <c:ptCount val="1"/>
                <c:pt idx="0">
                  <c:v>Importación</c:v>
                </c:pt>
              </c:strCache>
            </c:strRef>
          </c:tx>
          <c:spPr>
            <a:solidFill>
              <a:srgbClr val="D08600"/>
            </a:solidFill>
            <a:ln>
              <a:noFill/>
            </a:ln>
            <a:effectLst/>
          </c:spPr>
          <c:invertIfNegative val="0"/>
          <c:cat>
            <c:strRef>
              <c:f>'Figura 10'!$C$7:$C$15</c:f>
              <c:strCache>
                <c:ptCount val="9"/>
                <c:pt idx="0">
                  <c:v>Sep</c:v>
                </c:pt>
                <c:pt idx="1">
                  <c:v>Ago</c:v>
                </c:pt>
                <c:pt idx="2">
                  <c:v>Jul</c:v>
                </c:pt>
                <c:pt idx="3">
                  <c:v>Jun</c:v>
                </c:pt>
                <c:pt idx="4">
                  <c:v>May</c:v>
                </c:pt>
                <c:pt idx="5">
                  <c:v>Abr</c:v>
                </c:pt>
                <c:pt idx="6">
                  <c:v>Mar</c:v>
                </c:pt>
                <c:pt idx="7">
                  <c:v>Feb</c:v>
                </c:pt>
                <c:pt idx="8">
                  <c:v>Ene</c:v>
                </c:pt>
              </c:strCache>
            </c:strRef>
          </c:cat>
          <c:val>
            <c:numRef>
              <c:f>'Figura 10'!$D$7:$D$15</c:f>
              <c:numCache>
                <c:formatCode>0</c:formatCode>
                <c:ptCount val="9"/>
                <c:pt idx="0">
                  <c:v>0</c:v>
                </c:pt>
                <c:pt idx="1">
                  <c:v>0</c:v>
                </c:pt>
                <c:pt idx="2">
                  <c:v>0</c:v>
                </c:pt>
                <c:pt idx="3">
                  <c:v>0</c:v>
                </c:pt>
                <c:pt idx="4">
                  <c:v>0</c:v>
                </c:pt>
                <c:pt idx="5" formatCode="0.00">
                  <c:v>1.6359884629999999</c:v>
                </c:pt>
                <c:pt idx="6">
                  <c:v>0</c:v>
                </c:pt>
                <c:pt idx="7">
                  <c:v>0</c:v>
                </c:pt>
                <c:pt idx="8">
                  <c:v>0</c:v>
                </c:pt>
              </c:numCache>
            </c:numRef>
          </c:val>
          <c:extLst>
            <c:ext xmlns:c16="http://schemas.microsoft.com/office/drawing/2014/chart" uri="{C3380CC4-5D6E-409C-BE32-E72D297353CC}">
              <c16:uniqueId val="{00000001-8346-42C0-B2B5-E99180FA5439}"/>
            </c:ext>
          </c:extLst>
        </c:ser>
        <c:dLbls>
          <c:showLegendKey val="0"/>
          <c:showVal val="0"/>
          <c:showCatName val="0"/>
          <c:showSerName val="0"/>
          <c:showPercent val="0"/>
          <c:showBubbleSize val="0"/>
        </c:dLbls>
        <c:gapWidth val="65"/>
        <c:overlap val="-13"/>
        <c:axId val="344270576"/>
        <c:axId val="344267952"/>
      </c:barChart>
      <c:catAx>
        <c:axId val="34427057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344267952"/>
        <c:crosses val="autoZero"/>
        <c:auto val="1"/>
        <c:lblAlgn val="ctr"/>
        <c:lblOffset val="500"/>
        <c:noMultiLvlLbl val="0"/>
      </c:catAx>
      <c:valAx>
        <c:axId val="3442679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CL" sz="900"/>
                  <a:t>GWh</a:t>
                </a:r>
              </a:p>
            </c:rich>
          </c:tx>
          <c:layout>
            <c:manualLayout>
              <c:xMode val="edge"/>
              <c:yMode val="edge"/>
              <c:x val="0.83011001749781277"/>
              <c:y val="0.9388655584718577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44270576"/>
        <c:crosses val="autoZero"/>
        <c:crossBetween val="between"/>
        <c:majorUnit val="5"/>
      </c:valAx>
      <c:spPr>
        <a:noFill/>
        <a:ln>
          <a:noFill/>
        </a:ln>
        <a:effectLst/>
      </c:spPr>
    </c:plotArea>
    <c:legend>
      <c:legendPos val="r"/>
      <c:layout>
        <c:manualLayout>
          <c:xMode val="edge"/>
          <c:yMode val="edge"/>
          <c:x val="0.83157852143482069"/>
          <c:y val="0.14872630504520268"/>
          <c:w val="0.1684214785651793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3870967741932E-2"/>
          <c:y val="0.12476287262872629"/>
          <c:w val="0.90838028673835058"/>
          <c:h val="0.64180758807589389"/>
        </c:manualLayout>
      </c:layout>
      <c:lineChart>
        <c:grouping val="standard"/>
        <c:varyColors val="0"/>
        <c:ser>
          <c:idx val="0"/>
          <c:order val="0"/>
          <c:tx>
            <c:strRef>
              <c:f>'Tabla 11  y Figura 11'!$B$3</c:f>
              <c:strCache>
                <c:ptCount val="1"/>
                <c:pt idx="0">
                  <c:v>MEJILLONES</c:v>
                </c:pt>
              </c:strCache>
            </c:strRef>
          </c:tx>
          <c:spPr>
            <a:ln w="19050">
              <a:solidFill>
                <a:srgbClr val="F6BB00"/>
              </a:solidFill>
            </a:ln>
          </c:spPr>
          <c:marker>
            <c:symbol val="none"/>
          </c:marker>
          <c:cat>
            <c:strRef>
              <c:f>'Tabla 11  y Figura 11'!$C$2:$E$2</c:f>
              <c:strCache>
                <c:ptCount val="3"/>
                <c:pt idx="0">
                  <c:v>Julio</c:v>
                </c:pt>
                <c:pt idx="1">
                  <c:v>Agosto</c:v>
                </c:pt>
                <c:pt idx="2">
                  <c:v>Septiembre</c:v>
                </c:pt>
              </c:strCache>
            </c:strRef>
          </c:cat>
          <c:val>
            <c:numRef>
              <c:f>'Tabla 11  y Figura 11'!$C$3:$E$3</c:f>
              <c:numCache>
                <c:formatCode>0.00</c:formatCode>
                <c:ptCount val="3"/>
                <c:pt idx="0">
                  <c:v>63.27</c:v>
                </c:pt>
                <c:pt idx="1">
                  <c:v>65.7</c:v>
                </c:pt>
                <c:pt idx="2">
                  <c:v>69.25</c:v>
                </c:pt>
              </c:numCache>
            </c:numRef>
          </c:val>
          <c:smooth val="0"/>
          <c:extLst>
            <c:ext xmlns:c16="http://schemas.microsoft.com/office/drawing/2014/chart" uri="{C3380CC4-5D6E-409C-BE32-E72D297353CC}">
              <c16:uniqueId val="{00000000-FB35-45EF-B765-6F485A705C79}"/>
            </c:ext>
          </c:extLst>
        </c:ser>
        <c:ser>
          <c:idx val="1"/>
          <c:order val="1"/>
          <c:tx>
            <c:strRef>
              <c:f>'Tabla 11  y Figura 11'!$B$4</c:f>
              <c:strCache>
                <c:ptCount val="1"/>
                <c:pt idx="0">
                  <c:v>ANGAMOS</c:v>
                </c:pt>
              </c:strCache>
            </c:strRef>
          </c:tx>
          <c:spPr>
            <a:ln w="19050">
              <a:solidFill>
                <a:srgbClr val="8F1111"/>
              </a:solidFill>
            </a:ln>
          </c:spPr>
          <c:marker>
            <c:symbol val="none"/>
          </c:marker>
          <c:cat>
            <c:strRef>
              <c:f>'Tabla 11  y Figura 11'!$C$2:$E$2</c:f>
              <c:strCache>
                <c:ptCount val="3"/>
                <c:pt idx="0">
                  <c:v>Julio</c:v>
                </c:pt>
                <c:pt idx="1">
                  <c:v>Agosto</c:v>
                </c:pt>
                <c:pt idx="2">
                  <c:v>Septiembre</c:v>
                </c:pt>
              </c:strCache>
            </c:strRef>
          </c:cat>
          <c:val>
            <c:numRef>
              <c:f>'Tabla 11  y Figura 11'!$C$4:$E$4</c:f>
              <c:numCache>
                <c:formatCode>0.00</c:formatCode>
                <c:ptCount val="3"/>
                <c:pt idx="0">
                  <c:v>59.2</c:v>
                </c:pt>
                <c:pt idx="1">
                  <c:v>60.68</c:v>
                </c:pt>
                <c:pt idx="2">
                  <c:v>62.51</c:v>
                </c:pt>
              </c:numCache>
            </c:numRef>
          </c:val>
          <c:smooth val="0"/>
          <c:extLst>
            <c:ext xmlns:c16="http://schemas.microsoft.com/office/drawing/2014/chart" uri="{C3380CC4-5D6E-409C-BE32-E72D297353CC}">
              <c16:uniqueId val="{00000001-FB35-45EF-B765-6F485A705C79}"/>
            </c:ext>
          </c:extLst>
        </c:ser>
        <c:ser>
          <c:idx val="2"/>
          <c:order val="2"/>
          <c:tx>
            <c:strRef>
              <c:f>'Tabla 11  y Figura 11'!$B$5</c:f>
              <c:strCache>
                <c:ptCount val="1"/>
                <c:pt idx="0">
                  <c:v>TOCOPILLA</c:v>
                </c:pt>
              </c:strCache>
            </c:strRef>
          </c:tx>
          <c:spPr>
            <a:ln w="19050">
              <a:solidFill>
                <a:schemeClr val="accent3">
                  <a:lumMod val="75000"/>
                </a:schemeClr>
              </a:solidFill>
            </a:ln>
          </c:spPr>
          <c:marker>
            <c:symbol val="none"/>
          </c:marker>
          <c:cat>
            <c:strRef>
              <c:f>'Tabla 11  y Figura 11'!$C$2:$E$2</c:f>
              <c:strCache>
                <c:ptCount val="3"/>
                <c:pt idx="0">
                  <c:v>Julio</c:v>
                </c:pt>
                <c:pt idx="1">
                  <c:v>Agosto</c:v>
                </c:pt>
                <c:pt idx="2">
                  <c:v>Septiembre</c:v>
                </c:pt>
              </c:strCache>
            </c:strRef>
          </c:cat>
          <c:val>
            <c:numRef>
              <c:f>'Tabla 11  y Figura 11'!$C$5:$E$5</c:f>
              <c:numCache>
                <c:formatCode>0.00</c:formatCode>
                <c:ptCount val="3"/>
                <c:pt idx="0">
                  <c:v>61.33</c:v>
                </c:pt>
                <c:pt idx="1">
                  <c:v>58.42</c:v>
                </c:pt>
                <c:pt idx="2">
                  <c:v>61.21</c:v>
                </c:pt>
              </c:numCache>
            </c:numRef>
          </c:val>
          <c:smooth val="0"/>
          <c:extLst>
            <c:ext xmlns:c16="http://schemas.microsoft.com/office/drawing/2014/chart" uri="{C3380CC4-5D6E-409C-BE32-E72D297353CC}">
              <c16:uniqueId val="{00000002-FB35-45EF-B765-6F485A705C79}"/>
            </c:ext>
          </c:extLst>
        </c:ser>
        <c:ser>
          <c:idx val="3"/>
          <c:order val="3"/>
          <c:tx>
            <c:strRef>
              <c:f>'Tabla 11  y Figura 11'!$B$6</c:f>
              <c:strCache>
                <c:ptCount val="1"/>
                <c:pt idx="0">
                  <c:v>ANDINA</c:v>
                </c:pt>
              </c:strCache>
            </c:strRef>
          </c:tx>
          <c:spPr>
            <a:ln w="19050">
              <a:solidFill>
                <a:schemeClr val="accent3">
                  <a:lumMod val="75000"/>
                </a:schemeClr>
              </a:solidFill>
            </a:ln>
          </c:spPr>
          <c:marker>
            <c:symbol val="none"/>
          </c:marker>
          <c:cat>
            <c:strRef>
              <c:f>'Tabla 11  y Figura 11'!$C$2:$E$2</c:f>
              <c:strCache>
                <c:ptCount val="3"/>
                <c:pt idx="0">
                  <c:v>Julio</c:v>
                </c:pt>
                <c:pt idx="1">
                  <c:v>Agosto</c:v>
                </c:pt>
                <c:pt idx="2">
                  <c:v>Septiembre</c:v>
                </c:pt>
              </c:strCache>
            </c:strRef>
          </c:cat>
          <c:val>
            <c:numRef>
              <c:f>'Tabla 11  y Figura 11'!$C$6:$E$6</c:f>
              <c:numCache>
                <c:formatCode>0.00</c:formatCode>
                <c:ptCount val="3"/>
                <c:pt idx="0">
                  <c:v>61.38</c:v>
                </c:pt>
                <c:pt idx="1">
                  <c:v>64.44</c:v>
                </c:pt>
                <c:pt idx="2">
                  <c:v>64.3</c:v>
                </c:pt>
              </c:numCache>
            </c:numRef>
          </c:val>
          <c:smooth val="0"/>
          <c:extLst>
            <c:ext xmlns:c16="http://schemas.microsoft.com/office/drawing/2014/chart" uri="{C3380CC4-5D6E-409C-BE32-E72D297353CC}">
              <c16:uniqueId val="{00000003-FB35-45EF-B765-6F485A705C79}"/>
            </c:ext>
          </c:extLst>
        </c:ser>
        <c:ser>
          <c:idx val="4"/>
          <c:order val="4"/>
          <c:tx>
            <c:strRef>
              <c:f>'Tabla 11  y Figura 11'!$B$7</c:f>
              <c:strCache>
                <c:ptCount val="1"/>
                <c:pt idx="0">
                  <c:v>HORNITOS</c:v>
                </c:pt>
              </c:strCache>
            </c:strRef>
          </c:tx>
          <c:spPr>
            <a:ln w="19050">
              <a:solidFill>
                <a:srgbClr val="D51919"/>
              </a:solidFill>
            </a:ln>
          </c:spPr>
          <c:marker>
            <c:symbol val="none"/>
          </c:marker>
          <c:cat>
            <c:strRef>
              <c:f>'Tabla 11  y Figura 11'!$C$2:$E$2</c:f>
              <c:strCache>
                <c:ptCount val="3"/>
                <c:pt idx="0">
                  <c:v>Julio</c:v>
                </c:pt>
                <c:pt idx="1">
                  <c:v>Agosto</c:v>
                </c:pt>
                <c:pt idx="2">
                  <c:v>Septiembre</c:v>
                </c:pt>
              </c:strCache>
            </c:strRef>
          </c:cat>
          <c:val>
            <c:numRef>
              <c:f>'Tabla 11  y Figura 11'!$C$7:$E$7</c:f>
              <c:numCache>
                <c:formatCode>0.00</c:formatCode>
                <c:ptCount val="3"/>
                <c:pt idx="0">
                  <c:v>59.91</c:v>
                </c:pt>
                <c:pt idx="1">
                  <c:v>61.53</c:v>
                </c:pt>
                <c:pt idx="2">
                  <c:v>65.63</c:v>
                </c:pt>
              </c:numCache>
            </c:numRef>
          </c:val>
          <c:smooth val="0"/>
          <c:extLst>
            <c:ext xmlns:c16="http://schemas.microsoft.com/office/drawing/2014/chart" uri="{C3380CC4-5D6E-409C-BE32-E72D297353CC}">
              <c16:uniqueId val="{00000004-FB35-45EF-B765-6F485A705C79}"/>
            </c:ext>
          </c:extLst>
        </c:ser>
        <c:ser>
          <c:idx val="5"/>
          <c:order val="5"/>
          <c:tx>
            <c:strRef>
              <c:f>'Tabla 11  y Figura 11'!$B$8</c:f>
              <c:strCache>
                <c:ptCount val="1"/>
                <c:pt idx="0">
                  <c:v>NORGENER</c:v>
                </c:pt>
              </c:strCache>
            </c:strRef>
          </c:tx>
          <c:spPr>
            <a:ln w="19050">
              <a:solidFill>
                <a:srgbClr val="FF6600"/>
              </a:solidFill>
            </a:ln>
          </c:spPr>
          <c:marker>
            <c:symbol val="none"/>
          </c:marker>
          <c:cat>
            <c:strRef>
              <c:f>'Tabla 11  y Figura 11'!$C$2:$E$2</c:f>
              <c:strCache>
                <c:ptCount val="3"/>
                <c:pt idx="0">
                  <c:v>Julio</c:v>
                </c:pt>
                <c:pt idx="1">
                  <c:v>Agosto</c:v>
                </c:pt>
                <c:pt idx="2">
                  <c:v>Septiembre</c:v>
                </c:pt>
              </c:strCache>
            </c:strRef>
          </c:cat>
          <c:val>
            <c:numRef>
              <c:f>'Tabla 11  y Figura 11'!$C$8:$E$8</c:f>
              <c:numCache>
                <c:formatCode>0.00</c:formatCode>
                <c:ptCount val="3"/>
                <c:pt idx="0">
                  <c:v>66.680000000000007</c:v>
                </c:pt>
                <c:pt idx="1">
                  <c:v>67.959999999999994</c:v>
                </c:pt>
                <c:pt idx="2">
                  <c:v>74.680000000000007</c:v>
                </c:pt>
              </c:numCache>
            </c:numRef>
          </c:val>
          <c:smooth val="0"/>
          <c:extLst>
            <c:ext xmlns:c16="http://schemas.microsoft.com/office/drawing/2014/chart" uri="{C3380CC4-5D6E-409C-BE32-E72D297353CC}">
              <c16:uniqueId val="{00000005-FB35-45EF-B765-6F485A705C79}"/>
            </c:ext>
          </c:extLst>
        </c:ser>
        <c:ser>
          <c:idx val="6"/>
          <c:order val="6"/>
          <c:tx>
            <c:strRef>
              <c:f>'Tabla 11  y Figura 11'!$B$9</c:f>
              <c:strCache>
                <c:ptCount val="1"/>
                <c:pt idx="0">
                  <c:v>TARAPACÁ</c:v>
                </c:pt>
              </c:strCache>
            </c:strRef>
          </c:tx>
          <c:spPr>
            <a:ln w="19050">
              <a:solidFill>
                <a:srgbClr val="D08600"/>
              </a:solidFill>
            </a:ln>
          </c:spPr>
          <c:marker>
            <c:symbol val="none"/>
          </c:marker>
          <c:cat>
            <c:strRef>
              <c:f>'Tabla 11  y Figura 11'!$C$2:$E$2</c:f>
              <c:strCache>
                <c:ptCount val="3"/>
                <c:pt idx="0">
                  <c:v>Julio</c:v>
                </c:pt>
                <c:pt idx="1">
                  <c:v>Agosto</c:v>
                </c:pt>
                <c:pt idx="2">
                  <c:v>Septiembre</c:v>
                </c:pt>
              </c:strCache>
            </c:strRef>
          </c:cat>
          <c:val>
            <c:numRef>
              <c:f>'Tabla 11  y Figura 11'!$C$9:$E$9</c:f>
              <c:numCache>
                <c:formatCode>0.00</c:formatCode>
                <c:ptCount val="3"/>
                <c:pt idx="0">
                  <c:v>71.040000000000006</c:v>
                </c:pt>
                <c:pt idx="1">
                  <c:v>71.040000000000006</c:v>
                </c:pt>
                <c:pt idx="2">
                  <c:v>71.040000000000006</c:v>
                </c:pt>
              </c:numCache>
            </c:numRef>
          </c:val>
          <c:smooth val="0"/>
          <c:extLst>
            <c:ext xmlns:c16="http://schemas.microsoft.com/office/drawing/2014/chart" uri="{C3380CC4-5D6E-409C-BE32-E72D297353CC}">
              <c16:uniqueId val="{00000006-FB35-45EF-B765-6F485A705C79}"/>
            </c:ext>
          </c:extLst>
        </c:ser>
        <c:dLbls>
          <c:showLegendKey val="0"/>
          <c:showVal val="0"/>
          <c:showCatName val="0"/>
          <c:showSerName val="0"/>
          <c:showPercent val="0"/>
          <c:showBubbleSize val="0"/>
        </c:dLbls>
        <c:smooth val="0"/>
        <c:axId val="94156288"/>
        <c:axId val="94157824"/>
      </c:lineChart>
      <c:catAx>
        <c:axId val="94156288"/>
        <c:scaling>
          <c:orientation val="minMax"/>
        </c:scaling>
        <c:delete val="0"/>
        <c:axPos val="b"/>
        <c:numFmt formatCode="General" sourceLinked="1"/>
        <c:majorTickMark val="none"/>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94157824"/>
        <c:crosses val="autoZero"/>
        <c:auto val="1"/>
        <c:lblAlgn val="ctr"/>
        <c:lblOffset val="100"/>
        <c:noMultiLvlLbl val="0"/>
      </c:catAx>
      <c:valAx>
        <c:axId val="94157824"/>
        <c:scaling>
          <c:orientation val="minMax"/>
          <c:max val="75"/>
          <c:min val="40"/>
        </c:scaling>
        <c:delete val="0"/>
        <c:axPos val="l"/>
        <c:majorGridlines>
          <c:spPr>
            <a:ln>
              <a:solidFill>
                <a:schemeClr val="bg1">
                  <a:lumMod val="85000"/>
                </a:schemeClr>
              </a:solidFill>
              <a:prstDash val="solid"/>
            </a:ln>
          </c:spPr>
        </c:majorGridlines>
        <c:numFmt formatCode="0" sourceLinked="0"/>
        <c:majorTickMark val="none"/>
        <c:minorTickMark val="none"/>
        <c:tickLblPos val="nextTo"/>
        <c:spPr>
          <a:ln w="9525">
            <a:solidFill>
              <a:schemeClr val="bg1">
                <a:lumMod val="85000"/>
              </a:schemeClr>
            </a:solidFill>
          </a:ln>
        </c:spPr>
        <c:txPr>
          <a:bodyPr/>
          <a:lstStyle/>
          <a:p>
            <a:pPr>
              <a:defRPr sz="900">
                <a:latin typeface="+mn-lt"/>
                <a:cs typeface="Arial" pitchFamily="34" charset="0"/>
              </a:defRPr>
            </a:pPr>
            <a:endParaRPr lang="es-CL"/>
          </a:p>
        </c:txPr>
        <c:crossAx val="94156288"/>
        <c:crosses val="autoZero"/>
        <c:crossBetween val="between"/>
      </c:valAx>
    </c:plotArea>
    <c:legend>
      <c:legendPos val="b"/>
      <c:layout>
        <c:manualLayout>
          <c:xMode val="edge"/>
          <c:yMode val="edge"/>
          <c:x val="0.12184480286738351"/>
          <c:y val="0.86240108401084015"/>
          <c:w val="0.78362222222222222"/>
          <c:h val="0.11178590785907858"/>
        </c:manualLayout>
      </c:layout>
      <c:overlay val="0"/>
      <c:txPr>
        <a:bodyPr/>
        <a:lstStyle/>
        <a:p>
          <a:pPr>
            <a:defRPr sz="700">
              <a:latin typeface="+mn-lt"/>
              <a:cs typeface="Arial" pitchFamily="34" charset="0"/>
            </a:defRPr>
          </a:pPr>
          <a:endParaRPr lang="es-CL"/>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3870967741932E-2"/>
          <c:y val="0.10755420054200562"/>
          <c:w val="0.90838028673835058"/>
          <c:h val="0.70693394308943092"/>
        </c:manualLayout>
      </c:layout>
      <c:lineChart>
        <c:grouping val="standard"/>
        <c:varyColors val="0"/>
        <c:ser>
          <c:idx val="0"/>
          <c:order val="0"/>
          <c:tx>
            <c:strRef>
              <c:f>'Tabla 12  y Figura 12'!$B$3</c:f>
              <c:strCache>
                <c:ptCount val="1"/>
                <c:pt idx="0">
                  <c:v>MEJILLONES</c:v>
                </c:pt>
              </c:strCache>
            </c:strRef>
          </c:tx>
          <c:spPr>
            <a:ln w="19050">
              <a:solidFill>
                <a:schemeClr val="tx2">
                  <a:lumMod val="60000"/>
                  <a:lumOff val="40000"/>
                </a:schemeClr>
              </a:solidFill>
            </a:ln>
          </c:spPr>
          <c:marker>
            <c:symbol val="none"/>
          </c:marker>
          <c:cat>
            <c:strRef>
              <c:f>'Tabla 12  y Figura 12'!$C$2:$E$2</c:f>
              <c:strCache>
                <c:ptCount val="3"/>
                <c:pt idx="0">
                  <c:v>Julio</c:v>
                </c:pt>
                <c:pt idx="1">
                  <c:v>Agosto</c:v>
                </c:pt>
                <c:pt idx="2">
                  <c:v>Septiembre</c:v>
                </c:pt>
              </c:strCache>
            </c:strRef>
          </c:cat>
          <c:val>
            <c:numRef>
              <c:f>'Tabla 12  y Figura 12'!$C$3:$E$3</c:f>
              <c:numCache>
                <c:formatCode>0.00</c:formatCode>
                <c:ptCount val="3"/>
                <c:pt idx="0">
                  <c:v>405.77</c:v>
                </c:pt>
                <c:pt idx="1">
                  <c:v>369.85</c:v>
                </c:pt>
                <c:pt idx="2">
                  <c:v>403.01</c:v>
                </c:pt>
              </c:numCache>
            </c:numRef>
          </c:val>
          <c:smooth val="0"/>
          <c:extLst>
            <c:ext xmlns:c16="http://schemas.microsoft.com/office/drawing/2014/chart" uri="{C3380CC4-5D6E-409C-BE32-E72D297353CC}">
              <c16:uniqueId val="{00000000-3F5C-4407-A4B4-2A6DBE0B73FB}"/>
            </c:ext>
          </c:extLst>
        </c:ser>
        <c:ser>
          <c:idx val="1"/>
          <c:order val="1"/>
          <c:tx>
            <c:strRef>
              <c:f>'Tabla 12  y Figura 12'!$B$4</c:f>
              <c:strCache>
                <c:ptCount val="1"/>
                <c:pt idx="0">
                  <c:v>ATACAMA</c:v>
                </c:pt>
              </c:strCache>
            </c:strRef>
          </c:tx>
          <c:spPr>
            <a:ln w="19050">
              <a:solidFill>
                <a:srgbClr val="9C1212"/>
              </a:solidFill>
            </a:ln>
          </c:spPr>
          <c:marker>
            <c:symbol val="none"/>
          </c:marker>
          <c:cat>
            <c:strRef>
              <c:f>'Tabla 12  y Figura 12'!$C$2:$E$2</c:f>
              <c:strCache>
                <c:ptCount val="3"/>
                <c:pt idx="0">
                  <c:v>Julio</c:v>
                </c:pt>
                <c:pt idx="1">
                  <c:v>Agosto</c:v>
                </c:pt>
                <c:pt idx="2">
                  <c:v>Septiembre</c:v>
                </c:pt>
              </c:strCache>
            </c:strRef>
          </c:cat>
          <c:val>
            <c:numRef>
              <c:f>'Tabla 12  y Figura 12'!$C$4:$E$4</c:f>
              <c:numCache>
                <c:formatCode>0.00</c:formatCode>
                <c:ptCount val="3"/>
                <c:pt idx="0">
                  <c:v>435.01</c:v>
                </c:pt>
                <c:pt idx="1">
                  <c:v>401.2</c:v>
                </c:pt>
                <c:pt idx="2">
                  <c:v>431.05</c:v>
                </c:pt>
              </c:numCache>
            </c:numRef>
          </c:val>
          <c:smooth val="0"/>
          <c:extLst>
            <c:ext xmlns:c16="http://schemas.microsoft.com/office/drawing/2014/chart" uri="{C3380CC4-5D6E-409C-BE32-E72D297353CC}">
              <c16:uniqueId val="{00000001-3F5C-4407-A4B4-2A6DBE0B73FB}"/>
            </c:ext>
          </c:extLst>
        </c:ser>
        <c:ser>
          <c:idx val="2"/>
          <c:order val="2"/>
          <c:tx>
            <c:strRef>
              <c:f>'Tabla 12  y Figura 12'!$B$5</c:f>
              <c:strCache>
                <c:ptCount val="1"/>
                <c:pt idx="0">
                  <c:v>TOCOPILLA</c:v>
                </c:pt>
              </c:strCache>
            </c:strRef>
          </c:tx>
          <c:spPr>
            <a:ln w="19050">
              <a:solidFill>
                <a:schemeClr val="accent3"/>
              </a:solidFill>
            </a:ln>
          </c:spPr>
          <c:marker>
            <c:symbol val="none"/>
          </c:marker>
          <c:cat>
            <c:strRef>
              <c:f>'Tabla 12  y Figura 12'!$C$2:$E$2</c:f>
              <c:strCache>
                <c:ptCount val="3"/>
                <c:pt idx="0">
                  <c:v>Julio</c:v>
                </c:pt>
                <c:pt idx="1">
                  <c:v>Agosto</c:v>
                </c:pt>
                <c:pt idx="2">
                  <c:v>Septiembre</c:v>
                </c:pt>
              </c:strCache>
            </c:strRef>
          </c:cat>
          <c:val>
            <c:numRef>
              <c:f>'Tabla 12  y Figura 12'!$C$5:$E$5</c:f>
              <c:numCache>
                <c:formatCode>0.00</c:formatCode>
                <c:ptCount val="3"/>
                <c:pt idx="0">
                  <c:v>407.14</c:v>
                </c:pt>
                <c:pt idx="1">
                  <c:v>371.19</c:v>
                </c:pt>
                <c:pt idx="2">
                  <c:v>404.32</c:v>
                </c:pt>
              </c:numCache>
            </c:numRef>
          </c:val>
          <c:smooth val="0"/>
          <c:extLst>
            <c:ext xmlns:c16="http://schemas.microsoft.com/office/drawing/2014/chart" uri="{C3380CC4-5D6E-409C-BE32-E72D297353CC}">
              <c16:uniqueId val="{00000002-3F5C-4407-A4B4-2A6DBE0B73FB}"/>
            </c:ext>
          </c:extLst>
        </c:ser>
        <c:ser>
          <c:idx val="3"/>
          <c:order val="3"/>
          <c:tx>
            <c:strRef>
              <c:f>'Tabla 12  y Figura 12'!$B$6</c:f>
              <c:strCache>
                <c:ptCount val="1"/>
                <c:pt idx="0">
                  <c:v>TARAPACÁ</c:v>
                </c:pt>
              </c:strCache>
            </c:strRef>
          </c:tx>
          <c:spPr>
            <a:ln w="19050">
              <a:solidFill>
                <a:srgbClr val="D08600"/>
              </a:solidFill>
            </a:ln>
          </c:spPr>
          <c:marker>
            <c:symbol val="none"/>
          </c:marker>
          <c:cat>
            <c:strRef>
              <c:f>'Tabla 12  y Figura 12'!$C$2:$E$2</c:f>
              <c:strCache>
                <c:ptCount val="3"/>
                <c:pt idx="0">
                  <c:v>Julio</c:v>
                </c:pt>
                <c:pt idx="1">
                  <c:v>Agosto</c:v>
                </c:pt>
                <c:pt idx="2">
                  <c:v>Septiembre</c:v>
                </c:pt>
              </c:strCache>
            </c:strRef>
          </c:cat>
          <c:val>
            <c:numRef>
              <c:f>'Tabla 12  y Figura 12'!$C$6:$E$6</c:f>
              <c:numCache>
                <c:formatCode>0.00</c:formatCode>
                <c:ptCount val="3"/>
                <c:pt idx="0">
                  <c:v>439.7</c:v>
                </c:pt>
                <c:pt idx="1">
                  <c:v>398.4</c:v>
                </c:pt>
                <c:pt idx="2">
                  <c:v>428.05</c:v>
                </c:pt>
              </c:numCache>
            </c:numRef>
          </c:val>
          <c:smooth val="0"/>
          <c:extLst>
            <c:ext xmlns:c16="http://schemas.microsoft.com/office/drawing/2014/chart" uri="{C3380CC4-5D6E-409C-BE32-E72D297353CC}">
              <c16:uniqueId val="{00000003-3F5C-4407-A4B4-2A6DBE0B73FB}"/>
            </c:ext>
          </c:extLst>
        </c:ser>
        <c:dLbls>
          <c:showLegendKey val="0"/>
          <c:showVal val="0"/>
          <c:showCatName val="0"/>
          <c:showSerName val="0"/>
          <c:showPercent val="0"/>
          <c:showBubbleSize val="0"/>
        </c:dLbls>
        <c:smooth val="0"/>
        <c:axId val="97948800"/>
        <c:axId val="97950336"/>
      </c:lineChart>
      <c:catAx>
        <c:axId val="97948800"/>
        <c:scaling>
          <c:orientation val="minMax"/>
        </c:scaling>
        <c:delete val="0"/>
        <c:axPos val="b"/>
        <c:numFmt formatCode="General" sourceLinked="1"/>
        <c:majorTickMark val="none"/>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97950336"/>
        <c:crosses val="autoZero"/>
        <c:auto val="1"/>
        <c:lblAlgn val="ctr"/>
        <c:lblOffset val="100"/>
        <c:noMultiLvlLbl val="0"/>
      </c:catAx>
      <c:valAx>
        <c:axId val="97950336"/>
        <c:scaling>
          <c:orientation val="minMax"/>
          <c:max val="500"/>
          <c:min val="300"/>
        </c:scaling>
        <c:delete val="0"/>
        <c:axPos val="l"/>
        <c:majorGridlines>
          <c:spPr>
            <a:ln>
              <a:solidFill>
                <a:schemeClr val="bg1">
                  <a:lumMod val="85000"/>
                </a:schemeClr>
              </a:solidFill>
              <a:prstDash val="solid"/>
            </a:ln>
          </c:spPr>
        </c:majorGridlines>
        <c:numFmt formatCode="0" sourceLinked="0"/>
        <c:majorTickMark val="none"/>
        <c:minorTickMark val="none"/>
        <c:tickLblPos val="nextTo"/>
        <c:spPr>
          <a:ln w="9525">
            <a:solidFill>
              <a:schemeClr val="bg1">
                <a:lumMod val="85000"/>
              </a:schemeClr>
            </a:solidFill>
          </a:ln>
        </c:spPr>
        <c:txPr>
          <a:bodyPr/>
          <a:lstStyle/>
          <a:p>
            <a:pPr>
              <a:defRPr sz="900">
                <a:latin typeface="+mn-lt"/>
                <a:cs typeface="Arial" pitchFamily="34" charset="0"/>
              </a:defRPr>
            </a:pPr>
            <a:endParaRPr lang="es-CL"/>
          </a:p>
        </c:txPr>
        <c:crossAx val="97948800"/>
        <c:crosses val="autoZero"/>
        <c:crossBetween val="between"/>
        <c:majorUnit val="50"/>
      </c:valAx>
    </c:plotArea>
    <c:legend>
      <c:legendPos val="b"/>
      <c:layout>
        <c:manualLayout>
          <c:xMode val="edge"/>
          <c:yMode val="edge"/>
          <c:x val="0.19391397849462391"/>
          <c:y val="0.9240211468953986"/>
          <c:w val="0.65831093189964152"/>
          <c:h val="7.1559583535631438E-2"/>
        </c:manualLayout>
      </c:layout>
      <c:overlay val="0"/>
      <c:txPr>
        <a:bodyPr/>
        <a:lstStyle/>
        <a:p>
          <a:pPr>
            <a:defRPr sz="800">
              <a:latin typeface="+mn-lt"/>
              <a:cs typeface="Arial" pitchFamily="34" charset="0"/>
            </a:defRPr>
          </a:pPr>
          <a:endParaRPr lang="es-CL"/>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89605734767025E-2"/>
          <c:y val="0.12046070460704607"/>
          <c:w val="0.91527455197132557"/>
          <c:h val="0.68927811653118398"/>
        </c:manualLayout>
      </c:layout>
      <c:lineChart>
        <c:grouping val="standard"/>
        <c:varyColors val="0"/>
        <c:ser>
          <c:idx val="0"/>
          <c:order val="0"/>
          <c:tx>
            <c:strRef>
              <c:f>'Tabla 13  y Figura 13'!$B$3</c:f>
              <c:strCache>
                <c:ptCount val="1"/>
                <c:pt idx="0">
                  <c:v>MEJILLONES/TOCOPILLA</c:v>
                </c:pt>
              </c:strCache>
            </c:strRef>
          </c:tx>
          <c:spPr>
            <a:ln w="19050">
              <a:solidFill>
                <a:schemeClr val="accent3">
                  <a:lumMod val="75000"/>
                </a:schemeClr>
              </a:solidFill>
              <a:prstDash val="solid"/>
            </a:ln>
          </c:spPr>
          <c:marker>
            <c:symbol val="none"/>
          </c:marker>
          <c:cat>
            <c:strRef>
              <c:f>'Tabla 13  y Figura 13'!$C$2:$E$2</c:f>
              <c:strCache>
                <c:ptCount val="3"/>
                <c:pt idx="0">
                  <c:v>Julio</c:v>
                </c:pt>
                <c:pt idx="1">
                  <c:v>Agosto</c:v>
                </c:pt>
                <c:pt idx="2">
                  <c:v>Septiembre</c:v>
                </c:pt>
              </c:strCache>
            </c:strRef>
          </c:cat>
          <c:val>
            <c:numRef>
              <c:f>'Tabla 13  y Figura 13'!$C$3:$E$3</c:f>
              <c:numCache>
                <c:formatCode>0.00</c:formatCode>
                <c:ptCount val="3"/>
                <c:pt idx="0">
                  <c:v>4.1100000000000003</c:v>
                </c:pt>
                <c:pt idx="1">
                  <c:v>4.8499999999999996</c:v>
                </c:pt>
                <c:pt idx="2">
                  <c:v>4.97</c:v>
                </c:pt>
              </c:numCache>
            </c:numRef>
          </c:val>
          <c:smooth val="0"/>
          <c:extLst>
            <c:ext xmlns:c16="http://schemas.microsoft.com/office/drawing/2014/chart" uri="{C3380CC4-5D6E-409C-BE32-E72D297353CC}">
              <c16:uniqueId val="{00000000-B32E-4352-B9C3-A819CDC760D9}"/>
            </c:ext>
          </c:extLst>
        </c:ser>
        <c:ser>
          <c:idx val="1"/>
          <c:order val="1"/>
          <c:tx>
            <c:strRef>
              <c:f>'Tabla 13  y Figura 13'!$B$4</c:f>
              <c:strCache>
                <c:ptCount val="1"/>
                <c:pt idx="0">
                  <c:v>ATACAMA</c:v>
                </c:pt>
              </c:strCache>
            </c:strRef>
          </c:tx>
          <c:spPr>
            <a:ln w="19050">
              <a:solidFill>
                <a:srgbClr val="D08600"/>
              </a:solidFill>
            </a:ln>
          </c:spPr>
          <c:marker>
            <c:symbol val="none"/>
          </c:marker>
          <c:cat>
            <c:strRef>
              <c:f>'Tabla 13  y Figura 13'!$C$2:$E$2</c:f>
              <c:strCache>
                <c:ptCount val="3"/>
                <c:pt idx="0">
                  <c:v>Julio</c:v>
                </c:pt>
                <c:pt idx="1">
                  <c:v>Agosto</c:v>
                </c:pt>
                <c:pt idx="2">
                  <c:v>Septiembre</c:v>
                </c:pt>
              </c:strCache>
            </c:strRef>
          </c:cat>
          <c:val>
            <c:numRef>
              <c:f>'Tabla 13  y Figura 13'!$C$4:$E$4</c:f>
              <c:numCache>
                <c:formatCode>0.00</c:formatCode>
                <c:ptCount val="3"/>
                <c:pt idx="0">
                  <c:v>6.57</c:v>
                </c:pt>
                <c:pt idx="1">
                  <c:v>7.03</c:v>
                </c:pt>
                <c:pt idx="2">
                  <c:v>7.6</c:v>
                </c:pt>
              </c:numCache>
            </c:numRef>
          </c:val>
          <c:smooth val="0"/>
          <c:extLst>
            <c:ext xmlns:c16="http://schemas.microsoft.com/office/drawing/2014/chart" uri="{C3380CC4-5D6E-409C-BE32-E72D297353CC}">
              <c16:uniqueId val="{00000002-B32E-4352-B9C3-A819CDC760D9}"/>
            </c:ext>
          </c:extLst>
        </c:ser>
        <c:dLbls>
          <c:showLegendKey val="0"/>
          <c:showVal val="0"/>
          <c:showCatName val="0"/>
          <c:showSerName val="0"/>
          <c:showPercent val="0"/>
          <c:showBubbleSize val="0"/>
        </c:dLbls>
        <c:smooth val="0"/>
        <c:axId val="98046336"/>
        <c:axId val="98047872"/>
      </c:lineChart>
      <c:catAx>
        <c:axId val="98046336"/>
        <c:scaling>
          <c:orientation val="minMax"/>
        </c:scaling>
        <c:delete val="0"/>
        <c:axPos val="b"/>
        <c:numFmt formatCode="General" sourceLinked="1"/>
        <c:majorTickMark val="none"/>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98047872"/>
        <c:crosses val="autoZero"/>
        <c:auto val="1"/>
        <c:lblAlgn val="ctr"/>
        <c:lblOffset val="100"/>
        <c:noMultiLvlLbl val="0"/>
      </c:catAx>
      <c:valAx>
        <c:axId val="98047872"/>
        <c:scaling>
          <c:orientation val="minMax"/>
          <c:max val="12"/>
          <c:min val="0"/>
        </c:scaling>
        <c:delete val="0"/>
        <c:axPos val="l"/>
        <c:majorGridlines>
          <c:spPr>
            <a:ln>
              <a:solidFill>
                <a:schemeClr val="bg1">
                  <a:lumMod val="85000"/>
                </a:schemeClr>
              </a:solidFill>
              <a:prstDash val="solid"/>
            </a:ln>
          </c:spPr>
        </c:majorGridlines>
        <c:numFmt formatCode="0" sourceLinked="0"/>
        <c:majorTickMark val="none"/>
        <c:minorTickMark val="none"/>
        <c:tickLblPos val="nextTo"/>
        <c:spPr>
          <a:ln w="9525">
            <a:solidFill>
              <a:schemeClr val="bg1">
                <a:lumMod val="85000"/>
              </a:schemeClr>
            </a:solidFill>
          </a:ln>
        </c:spPr>
        <c:txPr>
          <a:bodyPr/>
          <a:lstStyle/>
          <a:p>
            <a:pPr>
              <a:defRPr sz="900">
                <a:latin typeface="+mn-lt"/>
                <a:cs typeface="Arial" pitchFamily="34" charset="0"/>
              </a:defRPr>
            </a:pPr>
            <a:endParaRPr lang="es-CL"/>
          </a:p>
        </c:txPr>
        <c:crossAx val="98046336"/>
        <c:crosses val="autoZero"/>
        <c:crossBetween val="between"/>
        <c:majorUnit val="2"/>
      </c:valAx>
    </c:plotArea>
    <c:legend>
      <c:legendPos val="b"/>
      <c:overlay val="0"/>
      <c:txPr>
        <a:bodyPr/>
        <a:lstStyle/>
        <a:p>
          <a:pPr>
            <a:defRPr sz="800">
              <a:latin typeface="+mn-lt"/>
              <a:cs typeface="Arial" pitchFamily="34" charset="0"/>
            </a:defRPr>
          </a:pPr>
          <a:endParaRPr lang="es-CL"/>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16818897637798E-2"/>
          <c:y val="0.1376036931441379"/>
          <c:w val="0.90871651443569557"/>
          <c:h val="0.75232157194752747"/>
        </c:manualLayout>
      </c:layout>
      <c:barChart>
        <c:barDir val="col"/>
        <c:grouping val="clustered"/>
        <c:varyColors val="0"/>
        <c:ser>
          <c:idx val="0"/>
          <c:order val="0"/>
          <c:tx>
            <c:strRef>
              <c:f>'Figura 14'!$B$1</c:f>
              <c:strCache>
                <c:ptCount val="1"/>
                <c:pt idx="0">
                  <c:v>ENS</c:v>
                </c:pt>
              </c:strCache>
            </c:strRef>
          </c:tx>
          <c:spPr>
            <a:gradFill>
              <a:gsLst>
                <a:gs pos="0">
                  <a:srgbClr val="770000"/>
                </a:gs>
                <a:gs pos="50000">
                  <a:srgbClr val="C00000">
                    <a:shade val="67500"/>
                    <a:satMod val="115000"/>
                  </a:srgbClr>
                </a:gs>
                <a:gs pos="100000">
                  <a:srgbClr val="C00000">
                    <a:shade val="100000"/>
                    <a:satMod val="115000"/>
                  </a:srgbClr>
                </a:gs>
              </a:gsLst>
              <a:lin ang="16200000" scaled="1"/>
            </a:gradFill>
          </c:spPr>
          <c:invertIfNegative val="0"/>
          <c:dLbls>
            <c:spPr>
              <a:noFill/>
              <a:ln>
                <a:noFill/>
              </a:ln>
              <a:effectLst/>
            </c:spPr>
            <c:txPr>
              <a:bodyPr wrap="square" lIns="38100" tIns="19050" rIns="38100" bIns="19050" anchor="ctr">
                <a:spAutoFit/>
              </a:bodyPr>
              <a:lstStyle/>
              <a:p>
                <a:pPr>
                  <a:defRPr sz="900">
                    <a:solidFill>
                      <a:schemeClr val="tx1">
                        <a:lumMod val="85000"/>
                        <a:lumOff val="15000"/>
                      </a:schemeClr>
                    </a:solidFill>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'Figura 14'!$B$2:$B$7</c:f>
              <c:strCache>
                <c:ptCount val="6"/>
                <c:pt idx="0">
                  <c:v>Abril</c:v>
                </c:pt>
                <c:pt idx="1">
                  <c:v>Mayo</c:v>
                </c:pt>
                <c:pt idx="2">
                  <c:v>Junio</c:v>
                </c:pt>
                <c:pt idx="3">
                  <c:v>Julio</c:v>
                </c:pt>
                <c:pt idx="4">
                  <c:v>Agosto</c:v>
                </c:pt>
                <c:pt idx="5">
                  <c:v>Septiembre</c:v>
                </c:pt>
              </c:strCache>
            </c:strRef>
          </c:cat>
          <c:val>
            <c:numRef>
              <c:f>'Figura 14'!$C$2:$C$7</c:f>
              <c:numCache>
                <c:formatCode>0.0</c:formatCode>
                <c:ptCount val="6"/>
                <c:pt idx="0">
                  <c:v>936.7</c:v>
                </c:pt>
                <c:pt idx="1">
                  <c:v>120.4</c:v>
                </c:pt>
                <c:pt idx="2">
                  <c:v>76.400000000000006</c:v>
                </c:pt>
                <c:pt idx="3" formatCode="General">
                  <c:v>223.4</c:v>
                </c:pt>
                <c:pt idx="4" formatCode="General">
                  <c:v>112.39999999999993</c:v>
                </c:pt>
                <c:pt idx="5" formatCode="General">
                  <c:v>203.6</c:v>
                </c:pt>
              </c:numCache>
            </c:numRef>
          </c:val>
          <c:extLst>
            <c:ext xmlns:c16="http://schemas.microsoft.com/office/drawing/2014/chart" uri="{C3380CC4-5D6E-409C-BE32-E72D297353CC}">
              <c16:uniqueId val="{00000000-59C5-437D-8975-06DEADCB4F25}"/>
            </c:ext>
          </c:extLst>
        </c:ser>
        <c:dLbls>
          <c:showLegendKey val="0"/>
          <c:showVal val="1"/>
          <c:showCatName val="0"/>
          <c:showSerName val="0"/>
          <c:showPercent val="0"/>
          <c:showBubbleSize val="0"/>
        </c:dLbls>
        <c:gapWidth val="75"/>
        <c:overlap val="-10"/>
        <c:axId val="98104064"/>
        <c:axId val="98105600"/>
      </c:barChart>
      <c:catAx>
        <c:axId val="98104064"/>
        <c:scaling>
          <c:orientation val="minMax"/>
        </c:scaling>
        <c:delete val="0"/>
        <c:axPos val="b"/>
        <c:numFmt formatCode="@" sourceLinked="0"/>
        <c:majorTickMark val="none"/>
        <c:minorTickMark val="none"/>
        <c:tickLblPos val="nextTo"/>
        <c:spPr>
          <a:ln>
            <a:solidFill>
              <a:schemeClr val="bg1">
                <a:lumMod val="85000"/>
              </a:schemeClr>
            </a:solidFill>
          </a:ln>
        </c:spPr>
        <c:txPr>
          <a:bodyPr rot="0" vert="horz"/>
          <a:lstStyle/>
          <a:p>
            <a:pPr>
              <a:defRPr sz="900"/>
            </a:pPr>
            <a:endParaRPr lang="es-CL"/>
          </a:p>
        </c:txPr>
        <c:crossAx val="98105600"/>
        <c:crosses val="autoZero"/>
        <c:auto val="1"/>
        <c:lblAlgn val="ctr"/>
        <c:lblOffset val="100"/>
        <c:tickMarkSkip val="5"/>
        <c:noMultiLvlLbl val="0"/>
      </c:catAx>
      <c:valAx>
        <c:axId val="98105600"/>
        <c:scaling>
          <c:orientation val="minMax"/>
          <c:max val="1000"/>
        </c:scaling>
        <c:delete val="0"/>
        <c:axPos val="l"/>
        <c:majorGridlines>
          <c:spPr>
            <a:ln>
              <a:solidFill>
                <a:schemeClr val="bg1">
                  <a:lumMod val="85000"/>
                </a:schemeClr>
              </a:solidFill>
            </a:ln>
          </c:spPr>
        </c:majorGridlines>
        <c:title>
          <c:tx>
            <c:rich>
              <a:bodyPr rot="0" vert="horz"/>
              <a:lstStyle/>
              <a:p>
                <a:pPr>
                  <a:defRPr b="0"/>
                </a:pPr>
                <a:r>
                  <a:rPr lang="es-CL" b="0"/>
                  <a:t>MWh</a:t>
                </a:r>
              </a:p>
            </c:rich>
          </c:tx>
          <c:layout>
            <c:manualLayout>
              <c:xMode val="edge"/>
              <c:yMode val="edge"/>
              <c:x val="0"/>
              <c:y val="3.1951854025757836E-3"/>
            </c:manualLayout>
          </c:layout>
          <c:overlay val="0"/>
        </c:title>
        <c:numFmt formatCode="#,##0" sourceLinked="0"/>
        <c:majorTickMark val="none"/>
        <c:minorTickMark val="none"/>
        <c:tickLblPos val="nextTo"/>
        <c:spPr>
          <a:ln>
            <a:solidFill>
              <a:schemeClr val="bg1">
                <a:lumMod val="85000"/>
              </a:schemeClr>
            </a:solidFill>
          </a:ln>
        </c:spPr>
        <c:txPr>
          <a:bodyPr/>
          <a:lstStyle/>
          <a:p>
            <a:pPr>
              <a:defRPr sz="900"/>
            </a:pPr>
            <a:endParaRPr lang="es-CL"/>
          </a:p>
        </c:txPr>
        <c:crossAx val="98104064"/>
        <c:crosses val="autoZero"/>
        <c:crossBetween val="between"/>
        <c:majorUnit val="200"/>
      </c:valAx>
    </c:plotArea>
    <c:plotVisOnly val="1"/>
    <c:dispBlanksAs val="gap"/>
    <c:showDLblsOverMax val="0"/>
  </c:chart>
  <c:spPr>
    <a:solidFill>
      <a:schemeClr val="lt1"/>
    </a:solidFill>
    <a:ln w="3175" cap="flat" cmpd="sng" algn="ctr">
      <a:noFill/>
      <a:prstDash val="solid"/>
    </a:ln>
    <a:effectLst/>
  </c:spPr>
  <c:txPr>
    <a:bodyPr/>
    <a:lstStyle/>
    <a:p>
      <a:pPr>
        <a:defRPr>
          <a:solidFill>
            <a:schemeClr val="dk1"/>
          </a:solidFill>
          <a:latin typeface="+mn-lt"/>
          <a:ea typeface="+mn-ea"/>
          <a:cs typeface="+mn-cs"/>
        </a:defRPr>
      </a:pPr>
      <a:endParaRPr lang="es-CL"/>
    </a:p>
  </c:txPr>
  <c:printSettings>
    <c:headerFooter/>
    <c:pageMargins b="0.75000000000001099" l="0.70000000000000062" r="0.70000000000000062" t="0.7500000000000109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'Figura 15'!$B$2</c:f>
              <c:strCache>
                <c:ptCount val="1"/>
                <c:pt idx="0">
                  <c:v>Generación</c:v>
                </c:pt>
              </c:strCache>
            </c:strRef>
          </c:tx>
          <c:spPr>
            <a:gradFill>
              <a:gsLst>
                <a:gs pos="0">
                  <a:srgbClr val="770000"/>
                </a:gs>
                <a:gs pos="50000">
                  <a:srgbClr val="C00000">
                    <a:shade val="67500"/>
                    <a:satMod val="115000"/>
                  </a:srgbClr>
                </a:gs>
                <a:gs pos="100000">
                  <a:srgbClr val="C51717"/>
                </a:gs>
              </a:gsLst>
              <a:lin ang="0" scaled="1"/>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15'!$A$3:$A$8</c:f>
              <c:strCache>
                <c:ptCount val="6"/>
                <c:pt idx="0">
                  <c:v>Abril</c:v>
                </c:pt>
                <c:pt idx="1">
                  <c:v>Mayo</c:v>
                </c:pt>
                <c:pt idx="2">
                  <c:v>Junio</c:v>
                </c:pt>
                <c:pt idx="3">
                  <c:v>Julio</c:v>
                </c:pt>
                <c:pt idx="4">
                  <c:v>Agosto</c:v>
                </c:pt>
                <c:pt idx="5">
                  <c:v>Septiembre</c:v>
                </c:pt>
              </c:strCache>
            </c:strRef>
          </c:cat>
          <c:val>
            <c:numRef>
              <c:f>'Figura 15'!$B$3:$B$8</c:f>
              <c:numCache>
                <c:formatCode>General</c:formatCode>
                <c:ptCount val="6"/>
                <c:pt idx="0">
                  <c:v>15</c:v>
                </c:pt>
                <c:pt idx="1">
                  <c:v>14</c:v>
                </c:pt>
                <c:pt idx="2">
                  <c:v>15</c:v>
                </c:pt>
                <c:pt idx="3">
                  <c:v>27</c:v>
                </c:pt>
                <c:pt idx="4">
                  <c:v>17</c:v>
                </c:pt>
                <c:pt idx="5">
                  <c:v>11</c:v>
                </c:pt>
              </c:numCache>
            </c:numRef>
          </c:val>
          <c:extLst>
            <c:ext xmlns:c16="http://schemas.microsoft.com/office/drawing/2014/chart" uri="{C3380CC4-5D6E-409C-BE32-E72D297353CC}">
              <c16:uniqueId val="{00000000-C51F-4B91-90FA-4464C756C2F4}"/>
            </c:ext>
          </c:extLst>
        </c:ser>
        <c:ser>
          <c:idx val="1"/>
          <c:order val="1"/>
          <c:tx>
            <c:strRef>
              <c:f>'Figura 15'!$C$2</c:f>
              <c:strCache>
                <c:ptCount val="1"/>
                <c:pt idx="0">
                  <c:v>Transmisión</c:v>
                </c:pt>
              </c:strCache>
            </c:strRef>
          </c:tx>
          <c:spPr>
            <a:gradFill>
              <a:gsLst>
                <a:gs pos="0">
                  <a:srgbClr val="D08600">
                    <a:shade val="30000"/>
                    <a:satMod val="115000"/>
                  </a:srgbClr>
                </a:gs>
                <a:gs pos="50000">
                  <a:srgbClr val="D08600">
                    <a:shade val="67500"/>
                    <a:satMod val="115000"/>
                  </a:srgbClr>
                </a:gs>
                <a:gs pos="100000">
                  <a:srgbClr val="D08600">
                    <a:shade val="100000"/>
                    <a:satMod val="115000"/>
                  </a:srgbClr>
                </a:gs>
              </a:gsLst>
              <a:lin ang="0" scaled="1"/>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15'!$A$3:$A$8</c:f>
              <c:strCache>
                <c:ptCount val="6"/>
                <c:pt idx="0">
                  <c:v>Abril</c:v>
                </c:pt>
                <c:pt idx="1">
                  <c:v>Mayo</c:v>
                </c:pt>
                <c:pt idx="2">
                  <c:v>Junio</c:v>
                </c:pt>
                <c:pt idx="3">
                  <c:v>Julio</c:v>
                </c:pt>
                <c:pt idx="4">
                  <c:v>Agosto</c:v>
                </c:pt>
                <c:pt idx="5">
                  <c:v>Septiembre</c:v>
                </c:pt>
              </c:strCache>
            </c:strRef>
          </c:cat>
          <c:val>
            <c:numRef>
              <c:f>'Figura 15'!$C$3:$C$8</c:f>
              <c:numCache>
                <c:formatCode>General</c:formatCode>
                <c:ptCount val="6"/>
                <c:pt idx="0">
                  <c:v>8</c:v>
                </c:pt>
                <c:pt idx="1">
                  <c:v>18</c:v>
                </c:pt>
                <c:pt idx="2">
                  <c:v>16</c:v>
                </c:pt>
                <c:pt idx="3">
                  <c:v>15</c:v>
                </c:pt>
                <c:pt idx="4">
                  <c:v>8</c:v>
                </c:pt>
                <c:pt idx="5">
                  <c:v>8</c:v>
                </c:pt>
              </c:numCache>
            </c:numRef>
          </c:val>
          <c:extLst>
            <c:ext xmlns:c16="http://schemas.microsoft.com/office/drawing/2014/chart" uri="{C3380CC4-5D6E-409C-BE32-E72D297353CC}">
              <c16:uniqueId val="{00000001-C51F-4B91-90FA-4464C756C2F4}"/>
            </c:ext>
          </c:extLst>
        </c:ser>
        <c:ser>
          <c:idx val="2"/>
          <c:order val="2"/>
          <c:tx>
            <c:strRef>
              <c:f>'Figura 15'!$D$2</c:f>
              <c:strCache>
                <c:ptCount val="1"/>
                <c:pt idx="0">
                  <c:v>Clientes</c:v>
                </c:pt>
              </c:strCache>
            </c:strRef>
          </c:tx>
          <c:spPr>
            <a:gradFill>
              <a:gsLst>
                <a:gs pos="0">
                  <a:srgbClr val="44571B"/>
                </a:gs>
                <a:gs pos="50000">
                  <a:srgbClr val="ABC674">
                    <a:shade val="67500"/>
                    <a:satMod val="115000"/>
                  </a:srgbClr>
                </a:gs>
                <a:gs pos="100000">
                  <a:srgbClr val="ABC674">
                    <a:shade val="100000"/>
                    <a:satMod val="115000"/>
                  </a:srgbClr>
                </a:gs>
              </a:gsLst>
              <a:lin ang="0" scaled="1"/>
            </a:gra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C51F-4B91-90FA-4464C756C2F4}"/>
                </c:ext>
              </c:extLst>
            </c:dLbl>
            <c:dLbl>
              <c:idx val="4"/>
              <c:delete val="1"/>
              <c:extLst>
                <c:ext xmlns:c15="http://schemas.microsoft.com/office/drawing/2012/chart" uri="{CE6537A1-D6FC-4f65-9D91-7224C49458BB}"/>
                <c:ext xmlns:c16="http://schemas.microsoft.com/office/drawing/2014/chart" uri="{C3380CC4-5D6E-409C-BE32-E72D297353CC}">
                  <c16:uniqueId val="{00000005-C51F-4B91-90FA-4464C756C2F4}"/>
                </c:ext>
              </c:extLst>
            </c:dLbl>
            <c:dLbl>
              <c:idx val="5"/>
              <c:delete val="1"/>
              <c:extLst>
                <c:ext xmlns:c15="http://schemas.microsoft.com/office/drawing/2012/chart" uri="{CE6537A1-D6FC-4f65-9D91-7224C49458BB}"/>
                <c:ext xmlns:c16="http://schemas.microsoft.com/office/drawing/2014/chart" uri="{C3380CC4-5D6E-409C-BE32-E72D297353CC}">
                  <c16:uniqueId val="{00000006-C51F-4B91-90FA-4464C756C2F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'Figura 15'!$A$3:$A$8</c:f>
              <c:strCache>
                <c:ptCount val="6"/>
                <c:pt idx="0">
                  <c:v>Abril</c:v>
                </c:pt>
                <c:pt idx="1">
                  <c:v>Mayo</c:v>
                </c:pt>
                <c:pt idx="2">
                  <c:v>Junio</c:v>
                </c:pt>
                <c:pt idx="3">
                  <c:v>Julio</c:v>
                </c:pt>
                <c:pt idx="4">
                  <c:v>Agosto</c:v>
                </c:pt>
                <c:pt idx="5">
                  <c:v>Septiembre</c:v>
                </c:pt>
              </c:strCache>
            </c:strRef>
          </c:cat>
          <c:val>
            <c:numRef>
              <c:f>'Figura 15'!$D$3:$D$8</c:f>
              <c:numCache>
                <c:formatCode>General</c:formatCode>
                <c:ptCount val="6"/>
                <c:pt idx="0">
                  <c:v>2</c:v>
                </c:pt>
                <c:pt idx="1">
                  <c:v>0</c:v>
                </c:pt>
                <c:pt idx="2">
                  <c:v>1</c:v>
                </c:pt>
                <c:pt idx="3">
                  <c:v>1</c:v>
                </c:pt>
                <c:pt idx="4">
                  <c:v>0</c:v>
                </c:pt>
                <c:pt idx="5">
                  <c:v>0</c:v>
                </c:pt>
              </c:numCache>
            </c:numRef>
          </c:val>
          <c:extLst>
            <c:ext xmlns:c16="http://schemas.microsoft.com/office/drawing/2014/chart" uri="{C3380CC4-5D6E-409C-BE32-E72D297353CC}">
              <c16:uniqueId val="{00000007-C51F-4B91-90FA-4464C756C2F4}"/>
            </c:ext>
          </c:extLst>
        </c:ser>
        <c:dLbls>
          <c:showLegendKey val="0"/>
          <c:showVal val="1"/>
          <c:showCatName val="0"/>
          <c:showSerName val="0"/>
          <c:showPercent val="0"/>
          <c:showBubbleSize val="0"/>
        </c:dLbls>
        <c:gapWidth val="75"/>
        <c:overlap val="100"/>
        <c:axId val="97896704"/>
        <c:axId val="109907968"/>
      </c:barChart>
      <c:catAx>
        <c:axId val="97896704"/>
        <c:scaling>
          <c:orientation val="minMax"/>
        </c:scaling>
        <c:delete val="0"/>
        <c:axPos val="b"/>
        <c:numFmt formatCode="General" sourceLinked="1"/>
        <c:majorTickMark val="none"/>
        <c:minorTickMark val="none"/>
        <c:tickLblPos val="nextTo"/>
        <c:spPr>
          <a:ln>
            <a:solidFill>
              <a:schemeClr val="bg1">
                <a:lumMod val="85000"/>
              </a:schemeClr>
            </a:solidFill>
          </a:ln>
        </c:spPr>
        <c:txPr>
          <a:bodyPr/>
          <a:lstStyle/>
          <a:p>
            <a:pPr>
              <a:defRPr sz="900"/>
            </a:pPr>
            <a:endParaRPr lang="es-CL"/>
          </a:p>
        </c:txPr>
        <c:crossAx val="109907968"/>
        <c:crosses val="autoZero"/>
        <c:auto val="1"/>
        <c:lblAlgn val="ctr"/>
        <c:lblOffset val="100"/>
        <c:noMultiLvlLbl val="0"/>
      </c:catAx>
      <c:valAx>
        <c:axId val="109907968"/>
        <c:scaling>
          <c:orientation val="minMax"/>
        </c:scaling>
        <c:delete val="0"/>
        <c:axPos val="l"/>
        <c:majorGridlines>
          <c:spPr>
            <a:ln>
              <a:solidFill>
                <a:schemeClr val="bg1">
                  <a:lumMod val="85000"/>
                </a:schemeClr>
              </a:solidFill>
            </a:ln>
          </c:spPr>
        </c:majorGridlines>
        <c:numFmt formatCode="General" sourceLinked="1"/>
        <c:majorTickMark val="out"/>
        <c:minorTickMark val="none"/>
        <c:tickLblPos val="nextTo"/>
        <c:spPr>
          <a:ln w="9525">
            <a:noFill/>
          </a:ln>
        </c:spPr>
        <c:txPr>
          <a:bodyPr/>
          <a:lstStyle/>
          <a:p>
            <a:pPr>
              <a:defRPr sz="900"/>
            </a:pPr>
            <a:endParaRPr lang="es-CL"/>
          </a:p>
        </c:txPr>
        <c:crossAx val="97896704"/>
        <c:crosses val="autoZero"/>
        <c:crossBetween val="between"/>
        <c:majorUnit val="10"/>
      </c:valAx>
    </c:plotArea>
    <c:legend>
      <c:legendPos val="b"/>
      <c:layout>
        <c:manualLayout>
          <c:xMode val="edge"/>
          <c:yMode val="edge"/>
          <c:x val="0.30362432879479306"/>
          <c:y val="0.92623193738488463"/>
          <c:w val="0.39730596198069912"/>
          <c:h val="7.3768062615115232E-2"/>
        </c:manualLayout>
      </c:layout>
      <c:overlay val="0"/>
      <c:txPr>
        <a:bodyPr/>
        <a:lstStyle/>
        <a:p>
          <a:pPr>
            <a:defRPr sz="900"/>
          </a:pPr>
          <a:endParaRPr lang="es-CL"/>
        </a:p>
      </c:txPr>
    </c:legend>
    <c:plotVisOnly val="1"/>
    <c:dispBlanksAs val="gap"/>
    <c:showDLblsOverMax val="0"/>
  </c:chart>
  <c:spPr>
    <a:solidFill>
      <a:schemeClr val="lt1"/>
    </a:solidFill>
    <a:ln w="3175" cap="flat" cmpd="sng" algn="ctr">
      <a:noFill/>
      <a:prstDash val="solid"/>
    </a:ln>
    <a:effectLst/>
  </c:spPr>
  <c:txPr>
    <a:bodyPr/>
    <a:lstStyle/>
    <a:p>
      <a:pPr>
        <a:defRPr>
          <a:solidFill>
            <a:schemeClr val="dk1"/>
          </a:solidFill>
          <a:latin typeface="+mn-lt"/>
          <a:ea typeface="+mn-ea"/>
          <a:cs typeface="+mn-cs"/>
        </a:defRPr>
      </a:pPr>
      <a:endParaRPr lang="es-CL"/>
    </a:p>
  </c:txPr>
  <c:printSettings>
    <c:headerFooter/>
    <c:pageMargins b="0.7500000000000111" l="0.70000000000000062" r="0.70000000000000062" t="0.75000000000001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'Figura 16'!$B$5</c:f>
              <c:strCache>
                <c:ptCount val="1"/>
                <c:pt idx="0">
                  <c:v>Atacama</c:v>
                </c:pt>
              </c:strCache>
            </c:strRef>
          </c:tx>
          <c:marker>
            <c:symbol val="circle"/>
            <c:size val="5"/>
          </c:marker>
          <c:cat>
            <c:strRef>
              <c:f>'Figura 16'!$C$4:$H$4</c:f>
              <c:strCache>
                <c:ptCount val="6"/>
                <c:pt idx="0">
                  <c:v>Abril</c:v>
                </c:pt>
                <c:pt idx="1">
                  <c:v>Mayo</c:v>
                </c:pt>
                <c:pt idx="2">
                  <c:v>Junio</c:v>
                </c:pt>
                <c:pt idx="3">
                  <c:v>Julio</c:v>
                </c:pt>
                <c:pt idx="4">
                  <c:v>Agosto</c:v>
                </c:pt>
                <c:pt idx="5">
                  <c:v>Septiembre</c:v>
                </c:pt>
              </c:strCache>
            </c:strRef>
          </c:cat>
          <c:val>
            <c:numRef>
              <c:f>'Figura 16'!$C$5:$H$5</c:f>
              <c:numCache>
                <c:formatCode>0.000%</c:formatCode>
                <c:ptCount val="6"/>
                <c:pt idx="0">
                  <c:v>0.99909933883282498</c:v>
                </c:pt>
                <c:pt idx="1">
                  <c:v>0.99186675673278335</c:v>
                </c:pt>
                <c:pt idx="2">
                  <c:v>0.99990788692608434</c:v>
                </c:pt>
                <c:pt idx="3" formatCode="0.00%">
                  <c:v>0.99481778669341359</c:v>
                </c:pt>
                <c:pt idx="4">
                  <c:v>0.99920168669273124</c:v>
                </c:pt>
                <c:pt idx="5">
                  <c:v>0.99997611883268855</c:v>
                </c:pt>
              </c:numCache>
            </c:numRef>
          </c:val>
          <c:smooth val="0"/>
          <c:extLst>
            <c:ext xmlns:c16="http://schemas.microsoft.com/office/drawing/2014/chart" uri="{C3380CC4-5D6E-409C-BE32-E72D297353CC}">
              <c16:uniqueId val="{00000000-15AD-4F9E-970C-3A8728D7A4F1}"/>
            </c:ext>
          </c:extLst>
        </c:ser>
        <c:ser>
          <c:idx val="4"/>
          <c:order val="1"/>
          <c:tx>
            <c:strRef>
              <c:f>'Figura 16'!$B$6</c:f>
              <c:strCache>
                <c:ptCount val="1"/>
                <c:pt idx="0">
                  <c:v>Crucero</c:v>
                </c:pt>
              </c:strCache>
            </c:strRef>
          </c:tx>
          <c:spPr>
            <a:ln>
              <a:solidFill>
                <a:srgbClr val="3D96AE"/>
              </a:solidFill>
            </a:ln>
          </c:spPr>
          <c:marker>
            <c:symbol val="circle"/>
            <c:size val="5"/>
            <c:spPr>
              <a:solidFill>
                <a:srgbClr val="3D96AE"/>
              </a:solidFill>
              <a:ln>
                <a:noFill/>
              </a:ln>
            </c:spPr>
          </c:marker>
          <c:cat>
            <c:strRef>
              <c:f>'Figura 16'!$C$4:$H$4</c:f>
              <c:strCache>
                <c:ptCount val="6"/>
                <c:pt idx="0">
                  <c:v>Abril</c:v>
                </c:pt>
                <c:pt idx="1">
                  <c:v>Mayo</c:v>
                </c:pt>
                <c:pt idx="2">
                  <c:v>Junio</c:v>
                </c:pt>
                <c:pt idx="3">
                  <c:v>Julio</c:v>
                </c:pt>
                <c:pt idx="4">
                  <c:v>Agosto</c:v>
                </c:pt>
                <c:pt idx="5">
                  <c:v>Septiembre</c:v>
                </c:pt>
              </c:strCache>
            </c:strRef>
          </c:cat>
          <c:val>
            <c:numRef>
              <c:f>'Figura 16'!$C$6:$H$6</c:f>
              <c:numCache>
                <c:formatCode>0.000%</c:formatCode>
                <c:ptCount val="6"/>
                <c:pt idx="0">
                  <c:v>0.99934334923535784</c:v>
                </c:pt>
                <c:pt idx="1">
                  <c:v>0.9994382866953061</c:v>
                </c:pt>
                <c:pt idx="2">
                  <c:v>0.9999960442725021</c:v>
                </c:pt>
                <c:pt idx="3" formatCode="0.00%">
                  <c:v>0.99969540898266596</c:v>
                </c:pt>
                <c:pt idx="4">
                  <c:v>0.99961233870521127</c:v>
                </c:pt>
                <c:pt idx="5">
                  <c:v>0.99989319535755816</c:v>
                </c:pt>
              </c:numCache>
            </c:numRef>
          </c:val>
          <c:smooth val="0"/>
          <c:extLst>
            <c:ext xmlns:c16="http://schemas.microsoft.com/office/drawing/2014/chart" uri="{C3380CC4-5D6E-409C-BE32-E72D297353CC}">
              <c16:uniqueId val="{00000001-15AD-4F9E-970C-3A8728D7A4F1}"/>
            </c:ext>
          </c:extLst>
        </c:ser>
        <c:ser>
          <c:idx val="3"/>
          <c:order val="2"/>
          <c:tx>
            <c:strRef>
              <c:f>'Figura 16'!$B$7</c:f>
              <c:strCache>
                <c:ptCount val="1"/>
                <c:pt idx="0">
                  <c:v>Encuentro</c:v>
                </c:pt>
              </c:strCache>
            </c:strRef>
          </c:tx>
          <c:marker>
            <c:symbol val="circle"/>
            <c:size val="5"/>
          </c:marker>
          <c:cat>
            <c:strRef>
              <c:f>'Figura 16'!$C$4:$H$4</c:f>
              <c:strCache>
                <c:ptCount val="6"/>
                <c:pt idx="0">
                  <c:v>Abril</c:v>
                </c:pt>
                <c:pt idx="1">
                  <c:v>Mayo</c:v>
                </c:pt>
                <c:pt idx="2">
                  <c:v>Junio</c:v>
                </c:pt>
                <c:pt idx="3">
                  <c:v>Julio</c:v>
                </c:pt>
                <c:pt idx="4">
                  <c:v>Agosto</c:v>
                </c:pt>
                <c:pt idx="5">
                  <c:v>Septiembre</c:v>
                </c:pt>
              </c:strCache>
            </c:strRef>
          </c:cat>
          <c:val>
            <c:numRef>
              <c:f>'Figura 16'!$C$7:$H$7</c:f>
              <c:numCache>
                <c:formatCode>0.000%</c:formatCode>
                <c:ptCount val="6"/>
                <c:pt idx="0">
                  <c:v>0.99886979212106308</c:v>
                </c:pt>
                <c:pt idx="1">
                  <c:v>0.99611367115312932</c:v>
                </c:pt>
                <c:pt idx="2">
                  <c:v>0.99948446658153756</c:v>
                </c:pt>
                <c:pt idx="3" formatCode="0.00%">
                  <c:v>0.99288621723468684</c:v>
                </c:pt>
                <c:pt idx="4">
                  <c:v>0.99470619775107805</c:v>
                </c:pt>
                <c:pt idx="5">
                  <c:v>0.99852740165686193</c:v>
                </c:pt>
              </c:numCache>
            </c:numRef>
          </c:val>
          <c:smooth val="0"/>
          <c:extLst>
            <c:ext xmlns:c16="http://schemas.microsoft.com/office/drawing/2014/chart" uri="{C3380CC4-5D6E-409C-BE32-E72D297353CC}">
              <c16:uniqueId val="{00000002-15AD-4F9E-970C-3A8728D7A4F1}"/>
            </c:ext>
          </c:extLst>
        </c:ser>
        <c:ser>
          <c:idx val="2"/>
          <c:order val="3"/>
          <c:tx>
            <c:strRef>
              <c:f>'Figura 16'!$B$8</c:f>
              <c:strCache>
                <c:ptCount val="1"/>
                <c:pt idx="0">
                  <c:v>Lagunas</c:v>
                </c:pt>
              </c:strCache>
            </c:strRef>
          </c:tx>
          <c:spPr>
            <a:ln>
              <a:solidFill>
                <a:srgbClr val="F79646"/>
              </a:solidFill>
            </a:ln>
          </c:spPr>
          <c:marker>
            <c:symbol val="circle"/>
            <c:size val="5"/>
            <c:spPr>
              <a:solidFill>
                <a:srgbClr val="F79646"/>
              </a:solidFill>
              <a:ln>
                <a:noFill/>
              </a:ln>
            </c:spPr>
          </c:marker>
          <c:cat>
            <c:strRef>
              <c:f>'Figura 16'!$C$4:$H$4</c:f>
              <c:strCache>
                <c:ptCount val="6"/>
                <c:pt idx="0">
                  <c:v>Abril</c:v>
                </c:pt>
                <c:pt idx="1">
                  <c:v>Mayo</c:v>
                </c:pt>
                <c:pt idx="2">
                  <c:v>Junio</c:v>
                </c:pt>
                <c:pt idx="3">
                  <c:v>Julio</c:v>
                </c:pt>
                <c:pt idx="4">
                  <c:v>Agosto</c:v>
                </c:pt>
                <c:pt idx="5">
                  <c:v>Septiembre</c:v>
                </c:pt>
              </c:strCache>
            </c:strRef>
          </c:cat>
          <c:val>
            <c:numRef>
              <c:f>'Figura 16'!$C$8:$H$8</c:f>
              <c:numCache>
                <c:formatCode>0.000%</c:formatCode>
                <c:ptCount val="6"/>
                <c:pt idx="0">
                  <c:v>0.99857770980692029</c:v>
                </c:pt>
                <c:pt idx="1">
                  <c:v>0.99506404129229598</c:v>
                </c:pt>
                <c:pt idx="2">
                  <c:v>0.99570254253488821</c:v>
                </c:pt>
                <c:pt idx="3" formatCode="0.00%">
                  <c:v>0.99660867902886641</c:v>
                </c:pt>
                <c:pt idx="4">
                  <c:v>0.99515197858917992</c:v>
                </c:pt>
                <c:pt idx="5">
                  <c:v>0.99531638310074555</c:v>
                </c:pt>
              </c:numCache>
            </c:numRef>
          </c:val>
          <c:smooth val="0"/>
          <c:extLst>
            <c:ext xmlns:c16="http://schemas.microsoft.com/office/drawing/2014/chart" uri="{C3380CC4-5D6E-409C-BE32-E72D297353CC}">
              <c16:uniqueId val="{00000003-15AD-4F9E-970C-3A8728D7A4F1}"/>
            </c:ext>
          </c:extLst>
        </c:ser>
        <c:ser>
          <c:idx val="0"/>
          <c:order val="4"/>
          <c:tx>
            <c:strRef>
              <c:f>'Figura 16'!$B$9</c:f>
              <c:strCache>
                <c:ptCount val="1"/>
                <c:pt idx="0">
                  <c:v>Tarapacá</c:v>
                </c:pt>
              </c:strCache>
            </c:strRef>
          </c:tx>
          <c:spPr>
            <a:ln>
              <a:solidFill>
                <a:schemeClr val="accent1">
                  <a:lumMod val="75000"/>
                </a:schemeClr>
              </a:solidFill>
            </a:ln>
          </c:spPr>
          <c:marker>
            <c:symbol val="circle"/>
            <c:size val="5"/>
            <c:spPr>
              <a:solidFill>
                <a:schemeClr val="accent1">
                  <a:lumMod val="75000"/>
                </a:schemeClr>
              </a:solidFill>
              <a:ln>
                <a:noFill/>
              </a:ln>
            </c:spPr>
          </c:marker>
          <c:cat>
            <c:strRef>
              <c:f>'Figura 16'!$C$4:$H$4</c:f>
              <c:strCache>
                <c:ptCount val="6"/>
                <c:pt idx="0">
                  <c:v>Abril</c:v>
                </c:pt>
                <c:pt idx="1">
                  <c:v>Mayo</c:v>
                </c:pt>
                <c:pt idx="2">
                  <c:v>Junio</c:v>
                </c:pt>
                <c:pt idx="3">
                  <c:v>Julio</c:v>
                </c:pt>
                <c:pt idx="4">
                  <c:v>Agosto</c:v>
                </c:pt>
                <c:pt idx="5">
                  <c:v>Septiembre</c:v>
                </c:pt>
              </c:strCache>
            </c:strRef>
          </c:cat>
          <c:val>
            <c:numRef>
              <c:f>'Figura 16'!$C$9:$H$9</c:f>
              <c:numCache>
                <c:formatCode>0.000%</c:formatCode>
                <c:ptCount val="6"/>
                <c:pt idx="0">
                  <c:v>0.99928796905038808</c:v>
                </c:pt>
                <c:pt idx="1">
                  <c:v>0.99971123189265743</c:v>
                </c:pt>
                <c:pt idx="2">
                  <c:v>0.99977056780512508</c:v>
                </c:pt>
                <c:pt idx="3" formatCode="0.00%">
                  <c:v>0.98612330793756275</c:v>
                </c:pt>
                <c:pt idx="4">
                  <c:v>0.99907435976550452</c:v>
                </c:pt>
                <c:pt idx="5">
                  <c:v>0.99978639071511644</c:v>
                </c:pt>
              </c:numCache>
            </c:numRef>
          </c:val>
          <c:smooth val="0"/>
          <c:extLst>
            <c:ext xmlns:c16="http://schemas.microsoft.com/office/drawing/2014/chart" uri="{C3380CC4-5D6E-409C-BE32-E72D297353CC}">
              <c16:uniqueId val="{00000004-15AD-4F9E-970C-3A8728D7A4F1}"/>
            </c:ext>
          </c:extLst>
        </c:ser>
        <c:ser>
          <c:idx val="5"/>
          <c:order val="5"/>
          <c:tx>
            <c:strRef>
              <c:f>'Figura 16'!$B$10</c:f>
              <c:strCache>
                <c:ptCount val="1"/>
                <c:pt idx="0">
                  <c:v>Mínimo Art. 5-64 NTSyCS</c:v>
                </c:pt>
              </c:strCache>
            </c:strRef>
          </c:tx>
          <c:spPr>
            <a:ln w="19050">
              <a:solidFill>
                <a:srgbClr val="FF0000"/>
              </a:solidFill>
            </a:ln>
          </c:spPr>
          <c:marker>
            <c:symbol val="none"/>
          </c:marker>
          <c:cat>
            <c:strRef>
              <c:f>'Figura 16'!$C$4:$H$4</c:f>
              <c:strCache>
                <c:ptCount val="6"/>
                <c:pt idx="0">
                  <c:v>Abril</c:v>
                </c:pt>
                <c:pt idx="1">
                  <c:v>Mayo</c:v>
                </c:pt>
                <c:pt idx="2">
                  <c:v>Junio</c:v>
                </c:pt>
                <c:pt idx="3">
                  <c:v>Julio</c:v>
                </c:pt>
                <c:pt idx="4">
                  <c:v>Agosto</c:v>
                </c:pt>
                <c:pt idx="5">
                  <c:v>Septiembre</c:v>
                </c:pt>
              </c:strCache>
            </c:strRef>
          </c:cat>
          <c:val>
            <c:numRef>
              <c:f>'Figura 16'!$C$10:$H$10</c:f>
              <c:numCache>
                <c:formatCode>0.00%</c:formatCode>
                <c:ptCount val="6"/>
                <c:pt idx="0">
                  <c:v>0.99</c:v>
                </c:pt>
                <c:pt idx="1">
                  <c:v>0.99</c:v>
                </c:pt>
                <c:pt idx="2">
                  <c:v>0.99</c:v>
                </c:pt>
                <c:pt idx="3">
                  <c:v>0.99</c:v>
                </c:pt>
                <c:pt idx="4">
                  <c:v>0.99</c:v>
                </c:pt>
                <c:pt idx="5">
                  <c:v>0.99</c:v>
                </c:pt>
              </c:numCache>
            </c:numRef>
          </c:val>
          <c:smooth val="0"/>
          <c:extLst>
            <c:ext xmlns:c16="http://schemas.microsoft.com/office/drawing/2014/chart" uri="{C3380CC4-5D6E-409C-BE32-E72D297353CC}">
              <c16:uniqueId val="{00000005-15AD-4F9E-970C-3A8728D7A4F1}"/>
            </c:ext>
          </c:extLst>
        </c:ser>
        <c:dLbls>
          <c:showLegendKey val="0"/>
          <c:showVal val="0"/>
          <c:showCatName val="0"/>
          <c:showSerName val="0"/>
          <c:showPercent val="0"/>
          <c:showBubbleSize val="0"/>
        </c:dLbls>
        <c:marker val="1"/>
        <c:smooth val="0"/>
        <c:axId val="109934848"/>
        <c:axId val="109961216"/>
      </c:lineChart>
      <c:catAx>
        <c:axId val="109934848"/>
        <c:scaling>
          <c:orientation val="minMax"/>
        </c:scaling>
        <c:delete val="0"/>
        <c:axPos val="b"/>
        <c:numFmt formatCode="General" sourceLinked="0"/>
        <c:majorTickMark val="none"/>
        <c:minorTickMark val="none"/>
        <c:tickLblPos val="nextTo"/>
        <c:spPr>
          <a:ln>
            <a:solidFill>
              <a:schemeClr val="bg1">
                <a:lumMod val="85000"/>
              </a:schemeClr>
            </a:solidFill>
          </a:ln>
        </c:spPr>
        <c:txPr>
          <a:bodyPr/>
          <a:lstStyle/>
          <a:p>
            <a:pPr>
              <a:defRPr sz="900"/>
            </a:pPr>
            <a:endParaRPr lang="es-CL"/>
          </a:p>
        </c:txPr>
        <c:crossAx val="109961216"/>
        <c:crosses val="autoZero"/>
        <c:auto val="1"/>
        <c:lblAlgn val="ctr"/>
        <c:lblOffset val="100"/>
        <c:noMultiLvlLbl val="0"/>
      </c:catAx>
      <c:valAx>
        <c:axId val="109961216"/>
        <c:scaling>
          <c:orientation val="minMax"/>
          <c:max val="1"/>
          <c:min val="0.95000000000000062"/>
        </c:scaling>
        <c:delete val="0"/>
        <c:axPos val="l"/>
        <c:majorGridlines>
          <c:spPr>
            <a:ln>
              <a:solidFill>
                <a:schemeClr val="bg1">
                  <a:lumMod val="85000"/>
                </a:schemeClr>
              </a:solidFill>
            </a:ln>
          </c:spPr>
        </c:majorGridlines>
        <c:numFmt formatCode="0%" sourceLinked="0"/>
        <c:majorTickMark val="none"/>
        <c:minorTickMark val="none"/>
        <c:tickLblPos val="nextTo"/>
        <c:spPr>
          <a:ln w="9525">
            <a:noFill/>
          </a:ln>
        </c:spPr>
        <c:txPr>
          <a:bodyPr/>
          <a:lstStyle/>
          <a:p>
            <a:pPr>
              <a:defRPr sz="900"/>
            </a:pPr>
            <a:endParaRPr lang="es-CL"/>
          </a:p>
        </c:txPr>
        <c:crossAx val="109934848"/>
        <c:crosses val="autoZero"/>
        <c:crossBetween val="between"/>
        <c:majorUnit val="1.0000000000000005E-2"/>
      </c:valAx>
    </c:plotArea>
    <c:legend>
      <c:legendPos val="b"/>
      <c:overlay val="0"/>
      <c:txPr>
        <a:bodyPr/>
        <a:lstStyle/>
        <a:p>
          <a:pPr>
            <a:defRPr sz="900"/>
          </a:pPr>
          <a:endParaRPr lang="es-CL"/>
        </a:p>
      </c:txPr>
    </c:legend>
    <c:plotVisOnly val="1"/>
    <c:dispBlanksAs val="gap"/>
    <c:showDLblsOverMax val="0"/>
  </c:chart>
  <c:spPr>
    <a:noFill/>
    <a:ln>
      <a:noFill/>
    </a:ln>
  </c:spPr>
  <c:printSettings>
    <c:headerFooter/>
    <c:pageMargins b="0.75000000000000566" l="0.70000000000000062" r="0.70000000000000062" t="0.7500000000000056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239354972714744E-2"/>
          <c:y val="4.7323848238482381E-2"/>
          <c:w val="0.83416257859853848"/>
          <c:h val="0.70834453878366432"/>
        </c:manualLayout>
      </c:layout>
      <c:lineChart>
        <c:grouping val="standard"/>
        <c:varyColors val="0"/>
        <c:ser>
          <c:idx val="0"/>
          <c:order val="0"/>
          <c:tx>
            <c:strRef>
              <c:f>'Tabla 14 y Figura 17'!$E$25</c:f>
              <c:strCache>
                <c:ptCount val="1"/>
                <c:pt idx="0">
                  <c:v>Desempeño diario de control</c:v>
                </c:pt>
              </c:strCache>
            </c:strRef>
          </c:tx>
          <c:spPr>
            <a:ln w="12700">
              <a:solidFill>
                <a:srgbClr val="858585"/>
              </a:solidFill>
            </a:ln>
          </c:spPr>
          <c:marker>
            <c:symbol val="none"/>
          </c:marker>
          <c:cat>
            <c:strRef>
              <c:f>'Tabla 14 y Figura 17'!$A$27:$A$211</c:f>
              <c:strCache>
                <c:ptCount val="162"/>
                <c:pt idx="11">
                  <c:v>Abril</c:v>
                </c:pt>
                <c:pt idx="41">
                  <c:v>Mayo</c:v>
                </c:pt>
                <c:pt idx="73">
                  <c:v>Junio</c:v>
                </c:pt>
                <c:pt idx="103">
                  <c:v>Julio</c:v>
                </c:pt>
                <c:pt idx="134">
                  <c:v>Agosto</c:v>
                </c:pt>
                <c:pt idx="161">
                  <c:v>Septiembre</c:v>
                </c:pt>
              </c:strCache>
            </c:strRef>
          </c:cat>
          <c:val>
            <c:numRef>
              <c:f>'Tabla 14 y Figura 17'!$G$28:$G$211</c:f>
              <c:numCache>
                <c:formatCode>0.0%</c:formatCode>
                <c:ptCount val="184"/>
                <c:pt idx="0">
                  <c:v>0.98199999999999998</c:v>
                </c:pt>
                <c:pt idx="1">
                  <c:v>0.74419999999999997</c:v>
                </c:pt>
                <c:pt idx="2">
                  <c:v>0.83340000000000003</c:v>
                </c:pt>
                <c:pt idx="3">
                  <c:v>1</c:v>
                </c:pt>
                <c:pt idx="4">
                  <c:v>0.81189999999999996</c:v>
                </c:pt>
                <c:pt idx="5">
                  <c:v>0.84420000000000006</c:v>
                </c:pt>
                <c:pt idx="6">
                  <c:v>0.79010000000000002</c:v>
                </c:pt>
                <c:pt idx="7">
                  <c:v>0.81599999999999995</c:v>
                </c:pt>
                <c:pt idx="8">
                  <c:v>0.73580000000000001</c:v>
                </c:pt>
                <c:pt idx="9">
                  <c:v>0.81290000000000007</c:v>
                </c:pt>
                <c:pt idx="10">
                  <c:v>0.87040000000000006</c:v>
                </c:pt>
                <c:pt idx="11">
                  <c:v>0.71939999999999993</c:v>
                </c:pt>
                <c:pt idx="12">
                  <c:v>0.86470000000000002</c:v>
                </c:pt>
                <c:pt idx="13">
                  <c:v>0.79049999999999998</c:v>
                </c:pt>
                <c:pt idx="14">
                  <c:v>0.8173999999999999</c:v>
                </c:pt>
                <c:pt idx="15">
                  <c:v>0.75690000000000002</c:v>
                </c:pt>
                <c:pt idx="16">
                  <c:v>0.75239999999999996</c:v>
                </c:pt>
                <c:pt idx="17">
                  <c:v>0.75970000000000004</c:v>
                </c:pt>
                <c:pt idx="18">
                  <c:v>0.83590000000000009</c:v>
                </c:pt>
                <c:pt idx="19">
                  <c:v>0.70599999999999996</c:v>
                </c:pt>
                <c:pt idx="20">
                  <c:v>0.73439999999999994</c:v>
                </c:pt>
                <c:pt idx="21">
                  <c:v>0.7720999999999999</c:v>
                </c:pt>
                <c:pt idx="22">
                  <c:v>0.83260000000000001</c:v>
                </c:pt>
                <c:pt idx="23">
                  <c:v>0.79530000000000001</c:v>
                </c:pt>
                <c:pt idx="24">
                  <c:v>0.81859999999999999</c:v>
                </c:pt>
                <c:pt idx="25">
                  <c:v>0.80449999999999999</c:v>
                </c:pt>
                <c:pt idx="26">
                  <c:v>0.81040000000000001</c:v>
                </c:pt>
                <c:pt idx="27">
                  <c:v>0.68799999999999994</c:v>
                </c:pt>
                <c:pt idx="28">
                  <c:v>0.80230000000000001</c:v>
                </c:pt>
                <c:pt idx="29">
                  <c:v>0</c:v>
                </c:pt>
                <c:pt idx="30">
                  <c:v>0.80120000000000002</c:v>
                </c:pt>
                <c:pt idx="31">
                  <c:v>0.85270000000000001</c:v>
                </c:pt>
                <c:pt idx="32">
                  <c:v>0.80420000000000003</c:v>
                </c:pt>
                <c:pt idx="33">
                  <c:v>0.7965000000000001</c:v>
                </c:pt>
                <c:pt idx="34">
                  <c:v>0.74219999999999997</c:v>
                </c:pt>
                <c:pt idx="35">
                  <c:v>0.77739999999999998</c:v>
                </c:pt>
                <c:pt idx="36">
                  <c:v>0.85849999999999993</c:v>
                </c:pt>
                <c:pt idx="37">
                  <c:v>0.78959999999999997</c:v>
                </c:pt>
                <c:pt idx="38">
                  <c:v>0.84629999999999994</c:v>
                </c:pt>
                <c:pt idx="39">
                  <c:v>0.75159999999999993</c:v>
                </c:pt>
                <c:pt idx="40">
                  <c:v>0.99959999999999993</c:v>
                </c:pt>
                <c:pt idx="41">
                  <c:v>0.96079999999999999</c:v>
                </c:pt>
                <c:pt idx="42">
                  <c:v>0.69140000000000001</c:v>
                </c:pt>
                <c:pt idx="51">
                  <c:v>0.99780000000000002</c:v>
                </c:pt>
                <c:pt idx="52">
                  <c:v>0.95180000000000009</c:v>
                </c:pt>
                <c:pt idx="53">
                  <c:v>0.99230000000000007</c:v>
                </c:pt>
                <c:pt idx="54">
                  <c:v>0.97870000000000001</c:v>
                </c:pt>
                <c:pt idx="55">
                  <c:v>0.78760000000000008</c:v>
                </c:pt>
                <c:pt idx="56">
                  <c:v>0.82040000000000002</c:v>
                </c:pt>
                <c:pt idx="57">
                  <c:v>0.88419999999999999</c:v>
                </c:pt>
                <c:pt idx="58">
                  <c:v>0.98480000000000001</c:v>
                </c:pt>
                <c:pt idx="59">
                  <c:v>0.96599999999999997</c:v>
                </c:pt>
                <c:pt idx="60">
                  <c:v>0.94959999999999989</c:v>
                </c:pt>
                <c:pt idx="61">
                  <c:v>0.8590000000000001</c:v>
                </c:pt>
                <c:pt idx="62">
                  <c:v>0.87560000000000004</c:v>
                </c:pt>
                <c:pt idx="63">
                  <c:v>0.98180000000000012</c:v>
                </c:pt>
                <c:pt idx="64">
                  <c:v>0.94680000000000009</c:v>
                </c:pt>
                <c:pt idx="65">
                  <c:v>0.91839999999999999</c:v>
                </c:pt>
                <c:pt idx="66">
                  <c:v>0.99419999999999997</c:v>
                </c:pt>
                <c:pt idx="67">
                  <c:v>0.84739999999999993</c:v>
                </c:pt>
                <c:pt idx="68">
                  <c:v>0.89219999999999999</c:v>
                </c:pt>
                <c:pt idx="69">
                  <c:v>0.94069999999999998</c:v>
                </c:pt>
                <c:pt idx="70">
                  <c:v>0.97439999999999993</c:v>
                </c:pt>
                <c:pt idx="71">
                  <c:v>0.98250000000000004</c:v>
                </c:pt>
                <c:pt idx="72">
                  <c:v>0.98790000000000011</c:v>
                </c:pt>
                <c:pt idx="73">
                  <c:v>0.98349999999999993</c:v>
                </c:pt>
                <c:pt idx="74">
                  <c:v>0.99809999999999999</c:v>
                </c:pt>
                <c:pt idx="75">
                  <c:v>0.98409999999999997</c:v>
                </c:pt>
                <c:pt idx="76">
                  <c:v>0.93159999999999998</c:v>
                </c:pt>
                <c:pt idx="77">
                  <c:v>0.86519999999999997</c:v>
                </c:pt>
                <c:pt idx="78">
                  <c:v>0.86680000000000001</c:v>
                </c:pt>
                <c:pt idx="79">
                  <c:v>0.91790000000000005</c:v>
                </c:pt>
                <c:pt idx="80">
                  <c:v>0.7965000000000001</c:v>
                </c:pt>
                <c:pt idx="81">
                  <c:v>0.76840000000000008</c:v>
                </c:pt>
                <c:pt idx="82">
                  <c:v>0.8831</c:v>
                </c:pt>
                <c:pt idx="83">
                  <c:v>0.92870000000000008</c:v>
                </c:pt>
                <c:pt idx="84">
                  <c:v>0.97970000000000002</c:v>
                </c:pt>
                <c:pt idx="85">
                  <c:v>0.96709999999999996</c:v>
                </c:pt>
                <c:pt idx="86">
                  <c:v>0.71819999999999995</c:v>
                </c:pt>
                <c:pt idx="87">
                  <c:v>0.77680000000000005</c:v>
                </c:pt>
                <c:pt idx="88">
                  <c:v>0.88390000000000002</c:v>
                </c:pt>
                <c:pt idx="89">
                  <c:v>0.97319999999999995</c:v>
                </c:pt>
                <c:pt idx="90">
                  <c:v>0.96129999999999993</c:v>
                </c:pt>
                <c:pt idx="91">
                  <c:v>0.98349999999999993</c:v>
                </c:pt>
                <c:pt idx="92">
                  <c:v>0.97060000000000002</c:v>
                </c:pt>
                <c:pt idx="93">
                  <c:v>0.79659999999999997</c:v>
                </c:pt>
                <c:pt idx="94">
                  <c:v>0.76790000000000003</c:v>
                </c:pt>
                <c:pt idx="95">
                  <c:v>0.69709999999999994</c:v>
                </c:pt>
                <c:pt idx="96">
                  <c:v>0.72170000000000001</c:v>
                </c:pt>
                <c:pt idx="97">
                  <c:v>0.67559999999999998</c:v>
                </c:pt>
                <c:pt idx="98">
                  <c:v>0.78180000000000005</c:v>
                </c:pt>
                <c:pt idx="99">
                  <c:v>0.75090000000000001</c:v>
                </c:pt>
                <c:pt idx="100">
                  <c:v>0.90069999999999995</c:v>
                </c:pt>
                <c:pt idx="101">
                  <c:v>0.7609999999999999</c:v>
                </c:pt>
                <c:pt idx="102">
                  <c:v>0.8508</c:v>
                </c:pt>
                <c:pt idx="103">
                  <c:v>0.84650000000000003</c:v>
                </c:pt>
                <c:pt idx="104">
                  <c:v>0.69680000000000009</c:v>
                </c:pt>
                <c:pt idx="105">
                  <c:v>0.67230000000000001</c:v>
                </c:pt>
                <c:pt idx="106">
                  <c:v>0.68340000000000001</c:v>
                </c:pt>
                <c:pt idx="107">
                  <c:v>0.73730000000000007</c:v>
                </c:pt>
                <c:pt idx="108">
                  <c:v>0.82599999999999996</c:v>
                </c:pt>
                <c:pt idx="109">
                  <c:v>0.75989999999999991</c:v>
                </c:pt>
                <c:pt idx="110">
                  <c:v>0.79610000000000003</c:v>
                </c:pt>
                <c:pt idx="111">
                  <c:v>0.8216</c:v>
                </c:pt>
                <c:pt idx="112">
                  <c:v>0.74540000000000006</c:v>
                </c:pt>
                <c:pt idx="113">
                  <c:v>0.74900000000000011</c:v>
                </c:pt>
                <c:pt idx="114">
                  <c:v>0.90689999999999993</c:v>
                </c:pt>
                <c:pt idx="115">
                  <c:v>0.82069999999999999</c:v>
                </c:pt>
                <c:pt idx="116">
                  <c:v>0.87120000000000009</c:v>
                </c:pt>
                <c:pt idx="117">
                  <c:v>0.88879999999999992</c:v>
                </c:pt>
                <c:pt idx="118">
                  <c:v>0.82409999999999994</c:v>
                </c:pt>
                <c:pt idx="119">
                  <c:v>0.84829999999999994</c:v>
                </c:pt>
                <c:pt idx="120">
                  <c:v>0.74959999999999993</c:v>
                </c:pt>
                <c:pt idx="121">
                  <c:v>0.78749999999999998</c:v>
                </c:pt>
                <c:pt idx="122">
                  <c:v>0.69030000000000002</c:v>
                </c:pt>
                <c:pt idx="123">
                  <c:v>0.69830000000000003</c:v>
                </c:pt>
                <c:pt idx="124">
                  <c:v>0.60470000000000002</c:v>
                </c:pt>
                <c:pt idx="125">
                  <c:v>0.66469999999999996</c:v>
                </c:pt>
                <c:pt idx="126">
                  <c:v>0.68159999999999998</c:v>
                </c:pt>
                <c:pt idx="127">
                  <c:v>0.72030000000000005</c:v>
                </c:pt>
                <c:pt idx="128">
                  <c:v>0.67590000000000006</c:v>
                </c:pt>
                <c:pt idx="129">
                  <c:v>0.75849999999999995</c:v>
                </c:pt>
                <c:pt idx="130">
                  <c:v>0.77319999999999989</c:v>
                </c:pt>
                <c:pt idx="131">
                  <c:v>0.78579999999999994</c:v>
                </c:pt>
                <c:pt idx="132">
                  <c:v>0.76280000000000003</c:v>
                </c:pt>
                <c:pt idx="133">
                  <c:v>0.89359999999999995</c:v>
                </c:pt>
                <c:pt idx="134">
                  <c:v>0.873</c:v>
                </c:pt>
                <c:pt idx="135">
                  <c:v>0.89650000000000007</c:v>
                </c:pt>
                <c:pt idx="136">
                  <c:v>0.82050000000000001</c:v>
                </c:pt>
                <c:pt idx="137">
                  <c:v>0.91980000000000006</c:v>
                </c:pt>
                <c:pt idx="138">
                  <c:v>0</c:v>
                </c:pt>
                <c:pt idx="139">
                  <c:v>0.70269999999999999</c:v>
                </c:pt>
                <c:pt idx="140">
                  <c:v>0.74060000000000004</c:v>
                </c:pt>
                <c:pt idx="141">
                  <c:v>0.77040000000000008</c:v>
                </c:pt>
                <c:pt idx="142">
                  <c:v>0.72640000000000005</c:v>
                </c:pt>
                <c:pt idx="143">
                  <c:v>0</c:v>
                </c:pt>
                <c:pt idx="144">
                  <c:v>0.97560000000000002</c:v>
                </c:pt>
                <c:pt idx="145">
                  <c:v>0.77060000000000006</c:v>
                </c:pt>
                <c:pt idx="146">
                  <c:v>0.74549999999999994</c:v>
                </c:pt>
                <c:pt idx="147">
                  <c:v>0.74950000000000006</c:v>
                </c:pt>
                <c:pt idx="148">
                  <c:v>0.73909999999999998</c:v>
                </c:pt>
                <c:pt idx="149">
                  <c:v>0.8145</c:v>
                </c:pt>
                <c:pt idx="150">
                  <c:v>0.80230000000000001</c:v>
                </c:pt>
                <c:pt idx="151">
                  <c:v>0.77180000000000004</c:v>
                </c:pt>
                <c:pt idx="152">
                  <c:v>0.7762</c:v>
                </c:pt>
                <c:pt idx="153">
                  <c:v>0.6855</c:v>
                </c:pt>
                <c:pt idx="154">
                  <c:v>0.71849999999999992</c:v>
                </c:pt>
                <c:pt idx="155">
                  <c:v>0.77150000000000007</c:v>
                </c:pt>
                <c:pt idx="156">
                  <c:v>0.6925</c:v>
                </c:pt>
                <c:pt idx="157">
                  <c:v>0.74540000000000006</c:v>
                </c:pt>
                <c:pt idx="158">
                  <c:v>0.78579999999999994</c:v>
                </c:pt>
                <c:pt idx="159">
                  <c:v>0.7792</c:v>
                </c:pt>
                <c:pt idx="160">
                  <c:v>0.77290000000000003</c:v>
                </c:pt>
                <c:pt idx="161">
                  <c:v>0.78010000000000002</c:v>
                </c:pt>
                <c:pt idx="162">
                  <c:v>0.76</c:v>
                </c:pt>
                <c:pt idx="163">
                  <c:v>0.84010000000000007</c:v>
                </c:pt>
                <c:pt idx="164">
                  <c:v>0.80349999999999999</c:v>
                </c:pt>
                <c:pt idx="165">
                  <c:v>0.81120000000000003</c:v>
                </c:pt>
                <c:pt idx="166">
                  <c:v>0.79559999999999997</c:v>
                </c:pt>
                <c:pt idx="167">
                  <c:v>0.85270000000000001</c:v>
                </c:pt>
                <c:pt idx="168">
                  <c:v>0.83700000000000008</c:v>
                </c:pt>
                <c:pt idx="169">
                  <c:v>0.76859999999999995</c:v>
                </c:pt>
                <c:pt idx="170">
                  <c:v>0.79559999999999997</c:v>
                </c:pt>
                <c:pt idx="171">
                  <c:v>0.82430000000000003</c:v>
                </c:pt>
                <c:pt idx="172">
                  <c:v>0.81150000000000011</c:v>
                </c:pt>
                <c:pt idx="173">
                  <c:v>0.85760000000000003</c:v>
                </c:pt>
                <c:pt idx="174">
                  <c:v>0.70750000000000002</c:v>
                </c:pt>
                <c:pt idx="175">
                  <c:v>0.70719999999999994</c:v>
                </c:pt>
                <c:pt idx="176">
                  <c:v>0.75900000000000001</c:v>
                </c:pt>
                <c:pt idx="177">
                  <c:v>0.7118000000000001</c:v>
                </c:pt>
                <c:pt idx="178">
                  <c:v>0.79390000000000005</c:v>
                </c:pt>
                <c:pt idx="179">
                  <c:v>0.8085</c:v>
                </c:pt>
                <c:pt idx="180">
                  <c:v>0.74930000000000008</c:v>
                </c:pt>
                <c:pt idx="181">
                  <c:v>0.80390000000000006</c:v>
                </c:pt>
                <c:pt idx="182">
                  <c:v>0.78920000000000001</c:v>
                </c:pt>
                <c:pt idx="183">
                  <c:v>0.72970000000000002</c:v>
                </c:pt>
              </c:numCache>
            </c:numRef>
          </c:val>
          <c:smooth val="0"/>
          <c:extLst>
            <c:ext xmlns:c16="http://schemas.microsoft.com/office/drawing/2014/chart" uri="{C3380CC4-5D6E-409C-BE32-E72D297353CC}">
              <c16:uniqueId val="{00000000-5182-4D72-959A-06DF05B288F2}"/>
            </c:ext>
          </c:extLst>
        </c:ser>
        <c:ser>
          <c:idx val="1"/>
          <c:order val="1"/>
          <c:tx>
            <c:strRef>
              <c:f>'Tabla 14 y Figura 17'!$J$25</c:f>
              <c:strCache>
                <c:ptCount val="1"/>
                <c:pt idx="0">
                  <c:v>Desempeño periodo 7 días de control</c:v>
                </c:pt>
              </c:strCache>
            </c:strRef>
          </c:tx>
          <c:spPr>
            <a:ln w="28575">
              <a:solidFill>
                <a:srgbClr val="D08600"/>
              </a:solidFill>
            </a:ln>
          </c:spPr>
          <c:marker>
            <c:symbol val="none"/>
          </c:marker>
          <c:cat>
            <c:strRef>
              <c:f>'Tabla 14 y Figura 17'!$A$27:$A$211</c:f>
              <c:strCache>
                <c:ptCount val="162"/>
                <c:pt idx="11">
                  <c:v>Abril</c:v>
                </c:pt>
                <c:pt idx="41">
                  <c:v>Mayo</c:v>
                </c:pt>
                <c:pt idx="73">
                  <c:v>Junio</c:v>
                </c:pt>
                <c:pt idx="103">
                  <c:v>Julio</c:v>
                </c:pt>
                <c:pt idx="134">
                  <c:v>Agosto</c:v>
                </c:pt>
                <c:pt idx="161">
                  <c:v>Septiembre</c:v>
                </c:pt>
              </c:strCache>
            </c:strRef>
          </c:cat>
          <c:val>
            <c:numRef>
              <c:f>'Tabla 14 y Figura 17'!$L$28:$L$211</c:f>
              <c:numCache>
                <c:formatCode>0.0%</c:formatCode>
                <c:ptCount val="184"/>
                <c:pt idx="0">
                  <c:v>0.86340000000000006</c:v>
                </c:pt>
                <c:pt idx="1">
                  <c:v>0.85909999999999997</c:v>
                </c:pt>
                <c:pt idx="2">
                  <c:v>0.86480000000000001</c:v>
                </c:pt>
                <c:pt idx="3">
                  <c:v>0.90339999999999998</c:v>
                </c:pt>
                <c:pt idx="4">
                  <c:v>0.90370000000000006</c:v>
                </c:pt>
                <c:pt idx="5">
                  <c:v>0.88260000000000005</c:v>
                </c:pt>
                <c:pt idx="6">
                  <c:v>0.85799999999999998</c:v>
                </c:pt>
                <c:pt idx="7">
                  <c:v>0.83420000000000005</c:v>
                </c:pt>
                <c:pt idx="8">
                  <c:v>0.83299999999999996</c:v>
                </c:pt>
                <c:pt idx="9">
                  <c:v>0.83010000000000006</c:v>
                </c:pt>
                <c:pt idx="10">
                  <c:v>0.81159999999999999</c:v>
                </c:pt>
                <c:pt idx="11">
                  <c:v>0.7984</c:v>
                </c:pt>
                <c:pt idx="12">
                  <c:v>0.8012999999999999</c:v>
                </c:pt>
                <c:pt idx="13">
                  <c:v>0.8014</c:v>
                </c:pt>
                <c:pt idx="14">
                  <c:v>0.80159999999999998</c:v>
                </c:pt>
                <c:pt idx="15">
                  <c:v>0.80459999999999998</c:v>
                </c:pt>
                <c:pt idx="16">
                  <c:v>0.79590000000000005</c:v>
                </c:pt>
                <c:pt idx="17">
                  <c:v>0.78010000000000002</c:v>
                </c:pt>
                <c:pt idx="18">
                  <c:v>0.79680000000000006</c:v>
                </c:pt>
                <c:pt idx="19">
                  <c:v>0.77410000000000001</c:v>
                </c:pt>
                <c:pt idx="20">
                  <c:v>0.7661</c:v>
                </c:pt>
                <c:pt idx="21">
                  <c:v>0.75959999999999994</c:v>
                </c:pt>
                <c:pt idx="22">
                  <c:v>0.77040000000000008</c:v>
                </c:pt>
                <c:pt idx="23">
                  <c:v>0.77659999999999996</c:v>
                </c:pt>
                <c:pt idx="24">
                  <c:v>0.78500000000000003</c:v>
                </c:pt>
                <c:pt idx="25">
                  <c:v>0.78049999999999997</c:v>
                </c:pt>
                <c:pt idx="26">
                  <c:v>0.79540000000000011</c:v>
                </c:pt>
                <c:pt idx="27">
                  <c:v>0.78879999999999995</c:v>
                </c:pt>
                <c:pt idx="28">
                  <c:v>0.79310000000000003</c:v>
                </c:pt>
                <c:pt idx="29">
                  <c:v>0.67409999999999992</c:v>
                </c:pt>
                <c:pt idx="30">
                  <c:v>0.67500000000000004</c:v>
                </c:pt>
                <c:pt idx="31">
                  <c:v>0.67989999999999995</c:v>
                </c:pt>
                <c:pt idx="32">
                  <c:v>0.67980000000000007</c:v>
                </c:pt>
                <c:pt idx="33">
                  <c:v>0.67779999999999996</c:v>
                </c:pt>
                <c:pt idx="34">
                  <c:v>0.68559999999999999</c:v>
                </c:pt>
                <c:pt idx="35">
                  <c:v>0.68200000000000005</c:v>
                </c:pt>
                <c:pt idx="36">
                  <c:v>0.80469999999999997</c:v>
                </c:pt>
                <c:pt idx="37">
                  <c:v>0.80299999999999994</c:v>
                </c:pt>
                <c:pt idx="38">
                  <c:v>0.80209999999999992</c:v>
                </c:pt>
                <c:pt idx="39">
                  <c:v>0.79459999999999997</c:v>
                </c:pt>
                <c:pt idx="40">
                  <c:v>0.8236</c:v>
                </c:pt>
                <c:pt idx="41">
                  <c:v>0.8548</c:v>
                </c:pt>
                <c:pt idx="42">
                  <c:v>0.84260000000000002</c:v>
                </c:pt>
                <c:pt idx="51">
                  <c:v>0.99269999999999992</c:v>
                </c:pt>
                <c:pt idx="52">
                  <c:v>0.9859</c:v>
                </c:pt>
                <c:pt idx="53">
                  <c:v>0.98530000000000006</c:v>
                </c:pt>
                <c:pt idx="54">
                  <c:v>0.98329999999999995</c:v>
                </c:pt>
                <c:pt idx="55">
                  <c:v>0.9534999999999999</c:v>
                </c:pt>
                <c:pt idx="56">
                  <c:v>0.92790000000000006</c:v>
                </c:pt>
                <c:pt idx="57">
                  <c:v>0.91610000000000003</c:v>
                </c:pt>
                <c:pt idx="58">
                  <c:v>0.91420000000000001</c:v>
                </c:pt>
                <c:pt idx="59">
                  <c:v>0.9163</c:v>
                </c:pt>
                <c:pt idx="60">
                  <c:v>0.91020000000000001</c:v>
                </c:pt>
                <c:pt idx="61">
                  <c:v>0.8931</c:v>
                </c:pt>
                <c:pt idx="62">
                  <c:v>0.90569999999999995</c:v>
                </c:pt>
                <c:pt idx="63">
                  <c:v>0.92870000000000008</c:v>
                </c:pt>
                <c:pt idx="64">
                  <c:v>0.93769999999999998</c:v>
                </c:pt>
                <c:pt idx="65">
                  <c:v>0.92819999999999991</c:v>
                </c:pt>
                <c:pt idx="66">
                  <c:v>0.93220000000000003</c:v>
                </c:pt>
                <c:pt idx="67">
                  <c:v>0.91760000000000008</c:v>
                </c:pt>
                <c:pt idx="68">
                  <c:v>0.92230000000000001</c:v>
                </c:pt>
                <c:pt idx="69">
                  <c:v>0.93159999999999998</c:v>
                </c:pt>
                <c:pt idx="70">
                  <c:v>0.93059999999999998</c:v>
                </c:pt>
                <c:pt idx="71">
                  <c:v>0.93569999999999998</c:v>
                </c:pt>
                <c:pt idx="72">
                  <c:v>0.9456</c:v>
                </c:pt>
                <c:pt idx="73">
                  <c:v>0.94409999999999994</c:v>
                </c:pt>
                <c:pt idx="74">
                  <c:v>0.96560000000000001</c:v>
                </c:pt>
                <c:pt idx="75">
                  <c:v>0.97870000000000001</c:v>
                </c:pt>
                <c:pt idx="76">
                  <c:v>0.97739999999999994</c:v>
                </c:pt>
                <c:pt idx="77">
                  <c:v>0.9618000000000001</c:v>
                </c:pt>
                <c:pt idx="78">
                  <c:v>0.94530000000000003</c:v>
                </c:pt>
                <c:pt idx="79">
                  <c:v>0.93530000000000002</c:v>
                </c:pt>
                <c:pt idx="80">
                  <c:v>0.90859999999999996</c:v>
                </c:pt>
                <c:pt idx="81">
                  <c:v>0.87580000000000002</c:v>
                </c:pt>
                <c:pt idx="82">
                  <c:v>0.86129999999999995</c:v>
                </c:pt>
                <c:pt idx="83">
                  <c:v>0.8609</c:v>
                </c:pt>
                <c:pt idx="84">
                  <c:v>0.87730000000000008</c:v>
                </c:pt>
                <c:pt idx="85">
                  <c:v>0.89159999999999995</c:v>
                </c:pt>
                <c:pt idx="86">
                  <c:v>0.86309999999999998</c:v>
                </c:pt>
                <c:pt idx="87">
                  <c:v>0.86030000000000006</c:v>
                </c:pt>
                <c:pt idx="88">
                  <c:v>0.87680000000000002</c:v>
                </c:pt>
                <c:pt idx="89">
                  <c:v>0.88959999999999995</c:v>
                </c:pt>
                <c:pt idx="90">
                  <c:v>0.89430000000000009</c:v>
                </c:pt>
                <c:pt idx="91">
                  <c:v>0.89489999999999992</c:v>
                </c:pt>
                <c:pt idx="92">
                  <c:v>0.89540000000000008</c:v>
                </c:pt>
                <c:pt idx="93">
                  <c:v>0.90650000000000008</c:v>
                </c:pt>
                <c:pt idx="94">
                  <c:v>0.90529999999999999</c:v>
                </c:pt>
                <c:pt idx="95">
                  <c:v>0.87860000000000005</c:v>
                </c:pt>
                <c:pt idx="96">
                  <c:v>0.8427</c:v>
                </c:pt>
                <c:pt idx="97">
                  <c:v>0.80180000000000007</c:v>
                </c:pt>
                <c:pt idx="98">
                  <c:v>0.77300000000000002</c:v>
                </c:pt>
                <c:pt idx="99">
                  <c:v>0.74159999999999993</c:v>
                </c:pt>
                <c:pt idx="100">
                  <c:v>0.75650000000000006</c:v>
                </c:pt>
                <c:pt idx="101">
                  <c:v>0.75549999999999995</c:v>
                </c:pt>
                <c:pt idx="102">
                  <c:v>0.77749999999999997</c:v>
                </c:pt>
                <c:pt idx="103">
                  <c:v>0.79530000000000001</c:v>
                </c:pt>
                <c:pt idx="104">
                  <c:v>0.7984</c:v>
                </c:pt>
                <c:pt idx="105">
                  <c:v>0.78269999999999995</c:v>
                </c:pt>
                <c:pt idx="106">
                  <c:v>0.77310000000000001</c:v>
                </c:pt>
                <c:pt idx="107">
                  <c:v>0.74970000000000003</c:v>
                </c:pt>
                <c:pt idx="108">
                  <c:v>0.75900000000000001</c:v>
                </c:pt>
                <c:pt idx="109">
                  <c:v>0.746</c:v>
                </c:pt>
                <c:pt idx="110">
                  <c:v>0.7387999999999999</c:v>
                </c:pt>
                <c:pt idx="111">
                  <c:v>0.75670000000000004</c:v>
                </c:pt>
                <c:pt idx="112">
                  <c:v>0.76709999999999989</c:v>
                </c:pt>
                <c:pt idx="113">
                  <c:v>0.77650000000000008</c:v>
                </c:pt>
                <c:pt idx="114">
                  <c:v>0.80069999999999997</c:v>
                </c:pt>
                <c:pt idx="115">
                  <c:v>0.79989999999999994</c:v>
                </c:pt>
                <c:pt idx="116">
                  <c:v>0.81579999999999997</c:v>
                </c:pt>
                <c:pt idx="117">
                  <c:v>0.82909999999999995</c:v>
                </c:pt>
                <c:pt idx="118">
                  <c:v>0.82940000000000003</c:v>
                </c:pt>
                <c:pt idx="119">
                  <c:v>0.84409999999999996</c:v>
                </c:pt>
                <c:pt idx="120">
                  <c:v>0.84420000000000006</c:v>
                </c:pt>
                <c:pt idx="121">
                  <c:v>0.82719999999999994</c:v>
                </c:pt>
                <c:pt idx="122">
                  <c:v>0.8085</c:v>
                </c:pt>
                <c:pt idx="123">
                  <c:v>0.78379999999999994</c:v>
                </c:pt>
                <c:pt idx="124">
                  <c:v>0.74329999999999996</c:v>
                </c:pt>
                <c:pt idx="125">
                  <c:v>0.72049999999999992</c:v>
                </c:pt>
                <c:pt idx="126">
                  <c:v>0.69669999999999999</c:v>
                </c:pt>
                <c:pt idx="127">
                  <c:v>0.6925</c:v>
                </c:pt>
                <c:pt idx="128">
                  <c:v>0.6765000000000001</c:v>
                </c:pt>
                <c:pt idx="129">
                  <c:v>0.68629999999999991</c:v>
                </c:pt>
                <c:pt idx="130">
                  <c:v>0.69700000000000006</c:v>
                </c:pt>
                <c:pt idx="131">
                  <c:v>0.7229000000000001</c:v>
                </c:pt>
                <c:pt idx="132">
                  <c:v>0.7369</c:v>
                </c:pt>
                <c:pt idx="133">
                  <c:v>0.76719999999999999</c:v>
                </c:pt>
                <c:pt idx="134">
                  <c:v>0.78900000000000003</c:v>
                </c:pt>
                <c:pt idx="135">
                  <c:v>0.82050000000000001</c:v>
                </c:pt>
                <c:pt idx="136">
                  <c:v>0.82930000000000004</c:v>
                </c:pt>
                <c:pt idx="137">
                  <c:v>0.85030000000000006</c:v>
                </c:pt>
                <c:pt idx="138">
                  <c:v>0.73799999999999999</c:v>
                </c:pt>
                <c:pt idx="139">
                  <c:v>0.72939999999999994</c:v>
                </c:pt>
                <c:pt idx="140">
                  <c:v>0.70760000000000001</c:v>
                </c:pt>
                <c:pt idx="141">
                  <c:v>0.69290000000000007</c:v>
                </c:pt>
                <c:pt idx="142">
                  <c:v>0.66859999999999997</c:v>
                </c:pt>
                <c:pt idx="143">
                  <c:v>0.5514</c:v>
                </c:pt>
                <c:pt idx="144">
                  <c:v>0.55940000000000001</c:v>
                </c:pt>
                <c:pt idx="145">
                  <c:v>0.6694</c:v>
                </c:pt>
                <c:pt idx="146">
                  <c:v>0.67559999999999998</c:v>
                </c:pt>
                <c:pt idx="147">
                  <c:v>0.67680000000000007</c:v>
                </c:pt>
                <c:pt idx="148">
                  <c:v>0.67230000000000001</c:v>
                </c:pt>
                <c:pt idx="149">
                  <c:v>0.68489999999999995</c:v>
                </c:pt>
                <c:pt idx="150">
                  <c:v>0.79959999999999998</c:v>
                </c:pt>
                <c:pt idx="151">
                  <c:v>0.77049999999999996</c:v>
                </c:pt>
                <c:pt idx="152">
                  <c:v>0.77129999999999999</c:v>
                </c:pt>
                <c:pt idx="153">
                  <c:v>0.76269999999999993</c:v>
                </c:pt>
                <c:pt idx="154">
                  <c:v>0.75829999999999997</c:v>
                </c:pt>
                <c:pt idx="155">
                  <c:v>0.76290000000000002</c:v>
                </c:pt>
                <c:pt idx="156">
                  <c:v>0.74549999999999994</c:v>
                </c:pt>
                <c:pt idx="157">
                  <c:v>0.73739999999999994</c:v>
                </c:pt>
                <c:pt idx="158">
                  <c:v>0.73939999999999995</c:v>
                </c:pt>
                <c:pt idx="159">
                  <c:v>0.73980000000000001</c:v>
                </c:pt>
                <c:pt idx="160">
                  <c:v>0.75230000000000008</c:v>
                </c:pt>
                <c:pt idx="161">
                  <c:v>0.7611</c:v>
                </c:pt>
                <c:pt idx="162">
                  <c:v>0.75939999999999996</c:v>
                </c:pt>
                <c:pt idx="163">
                  <c:v>0.78049999999999997</c:v>
                </c:pt>
                <c:pt idx="164">
                  <c:v>0.78879999999999995</c:v>
                </c:pt>
                <c:pt idx="165">
                  <c:v>0.79239999999999999</c:v>
                </c:pt>
                <c:pt idx="166">
                  <c:v>0.79480000000000006</c:v>
                </c:pt>
                <c:pt idx="167">
                  <c:v>0.80620000000000003</c:v>
                </c:pt>
                <c:pt idx="168">
                  <c:v>0.81430000000000002</c:v>
                </c:pt>
                <c:pt idx="169">
                  <c:v>0.8155</c:v>
                </c:pt>
                <c:pt idx="170">
                  <c:v>0.80920000000000003</c:v>
                </c:pt>
                <c:pt idx="171">
                  <c:v>0.81209999999999993</c:v>
                </c:pt>
                <c:pt idx="172">
                  <c:v>0.81220000000000003</c:v>
                </c:pt>
                <c:pt idx="173">
                  <c:v>0.82099999999999995</c:v>
                </c:pt>
                <c:pt idx="174">
                  <c:v>0.80030000000000001</c:v>
                </c:pt>
                <c:pt idx="175">
                  <c:v>0.78170000000000006</c:v>
                </c:pt>
                <c:pt idx="176">
                  <c:v>0.78040000000000009</c:v>
                </c:pt>
                <c:pt idx="177">
                  <c:v>0.76840000000000008</c:v>
                </c:pt>
                <c:pt idx="178">
                  <c:v>0.7641</c:v>
                </c:pt>
                <c:pt idx="179">
                  <c:v>0.76359999999999995</c:v>
                </c:pt>
                <c:pt idx="180">
                  <c:v>0.74819999999999998</c:v>
                </c:pt>
                <c:pt idx="181">
                  <c:v>0.76190000000000002</c:v>
                </c:pt>
                <c:pt idx="182">
                  <c:v>0.77359999999999995</c:v>
                </c:pt>
                <c:pt idx="183">
                  <c:v>0.76950000000000007</c:v>
                </c:pt>
              </c:numCache>
            </c:numRef>
          </c:val>
          <c:smooth val="0"/>
          <c:extLst>
            <c:ext xmlns:c16="http://schemas.microsoft.com/office/drawing/2014/chart" uri="{C3380CC4-5D6E-409C-BE32-E72D297353CC}">
              <c16:uniqueId val="{00000001-5182-4D72-959A-06DF05B288F2}"/>
            </c:ext>
          </c:extLst>
        </c:ser>
        <c:dLbls>
          <c:showLegendKey val="0"/>
          <c:showVal val="0"/>
          <c:showCatName val="0"/>
          <c:showSerName val="0"/>
          <c:showPercent val="0"/>
          <c:showBubbleSize val="0"/>
        </c:dLbls>
        <c:smooth val="0"/>
        <c:axId val="110056960"/>
        <c:axId val="110058496"/>
      </c:lineChart>
      <c:dateAx>
        <c:axId val="110056960"/>
        <c:scaling>
          <c:orientation val="minMax"/>
        </c:scaling>
        <c:delete val="0"/>
        <c:axPos val="b"/>
        <c:numFmt formatCode="General" sourceLinked="1"/>
        <c:majorTickMark val="out"/>
        <c:minorTickMark val="none"/>
        <c:tickLblPos val="nextTo"/>
        <c:spPr>
          <a:ln>
            <a:solidFill>
              <a:schemeClr val="bg1">
                <a:lumMod val="85000"/>
              </a:schemeClr>
            </a:solidFill>
          </a:ln>
        </c:spPr>
        <c:txPr>
          <a:bodyPr rot="60000"/>
          <a:lstStyle/>
          <a:p>
            <a:pPr>
              <a:defRPr sz="800">
                <a:latin typeface="+mn-lt"/>
                <a:cs typeface="Arial" pitchFamily="34" charset="0"/>
              </a:defRPr>
            </a:pPr>
            <a:endParaRPr lang="es-CL"/>
          </a:p>
        </c:txPr>
        <c:crossAx val="110058496"/>
        <c:crosses val="autoZero"/>
        <c:auto val="0"/>
        <c:lblOffset val="100"/>
        <c:baseTimeUnit val="days"/>
        <c:minorUnit val="31"/>
      </c:dateAx>
      <c:valAx>
        <c:axId val="11005849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noFill/>
          <a:ln w="9525">
            <a:solidFill>
              <a:schemeClr val="bg1">
                <a:lumMod val="85000"/>
              </a:schemeClr>
            </a:solidFill>
          </a:ln>
        </c:spPr>
        <c:txPr>
          <a:bodyPr/>
          <a:lstStyle/>
          <a:p>
            <a:pPr>
              <a:defRPr sz="800">
                <a:latin typeface="+mn-lt"/>
                <a:cs typeface="Arial" pitchFamily="34" charset="0"/>
              </a:defRPr>
            </a:pPr>
            <a:endParaRPr lang="es-CL"/>
          </a:p>
        </c:txPr>
        <c:crossAx val="110056960"/>
        <c:crosses val="autoZero"/>
        <c:crossBetween val="between"/>
      </c:valAx>
    </c:plotArea>
    <c:legend>
      <c:legendPos val="b"/>
      <c:layout>
        <c:manualLayout>
          <c:xMode val="edge"/>
          <c:yMode val="edge"/>
          <c:x val="5.3402211806481165E-2"/>
          <c:y val="0.89162312855597115"/>
          <c:w val="0.89876415770609319"/>
          <c:h val="0.10407452574525841"/>
        </c:manualLayout>
      </c:layout>
      <c:overlay val="0"/>
      <c:txPr>
        <a:bodyPr/>
        <a:lstStyle/>
        <a:p>
          <a:pPr>
            <a:defRPr sz="800">
              <a:latin typeface="+mn-lt"/>
              <a:cs typeface="Arial" pitchFamily="34" charset="0"/>
            </a:defRPr>
          </a:pPr>
          <a:endParaRPr lang="es-CL"/>
        </a:p>
      </c:txPr>
    </c:legend>
    <c:plotVisOnly val="1"/>
    <c:dispBlanksAs val="gap"/>
    <c:showDLblsOverMax val="0"/>
  </c:chart>
  <c:spPr>
    <a:ln>
      <a:noFill/>
    </a:ln>
  </c:spPr>
  <c:printSettings>
    <c:headerFooter/>
    <c:pageMargins b="0.75000000000001232" l="0.70000000000000062" r="0.70000000000000062" t="0.7500000000000123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19551446061892E-2"/>
          <c:y val="6.686314363143632E-2"/>
          <c:w val="0.8885455632509881"/>
          <c:h val="0.7076527777777778"/>
        </c:manualLayout>
      </c:layout>
      <c:lineChart>
        <c:grouping val="standard"/>
        <c:varyColors val="0"/>
        <c:ser>
          <c:idx val="3"/>
          <c:order val="0"/>
          <c:tx>
            <c:v>Ponderado Final informado Clientes</c:v>
          </c:tx>
          <c:spPr>
            <a:ln w="38100">
              <a:solidFill>
                <a:srgbClr val="9C1212"/>
              </a:solidFill>
              <a:prstDash val="solid"/>
            </a:ln>
          </c:spPr>
          <c:marker>
            <c:symbol val="none"/>
          </c:marker>
          <c:cat>
            <c:strRef>
              <c:f>'Tabla 17 y Figura 18'!$I$15:$J$20</c:f>
              <c:strCache>
                <c:ptCount val="6"/>
                <c:pt idx="0">
                  <c:v>Abr</c:v>
                </c:pt>
                <c:pt idx="1">
                  <c:v>May</c:v>
                </c:pt>
                <c:pt idx="2">
                  <c:v>Jun</c:v>
                </c:pt>
                <c:pt idx="3">
                  <c:v>Jul</c:v>
                </c:pt>
                <c:pt idx="4">
                  <c:v>Ago</c:v>
                </c:pt>
                <c:pt idx="5">
                  <c:v>Sep</c:v>
                </c:pt>
              </c:strCache>
            </c:strRef>
          </c:cat>
          <c:val>
            <c:numRef>
              <c:f>'Tabla 17 y Figura 18'!$P$15:$P$20</c:f>
              <c:numCache>
                <c:formatCode>0.0000</c:formatCode>
                <c:ptCount val="6"/>
                <c:pt idx="0">
                  <c:v>0.2122</c:v>
                </c:pt>
                <c:pt idx="1">
                  <c:v>0.2046</c:v>
                </c:pt>
                <c:pt idx="2">
                  <c:v>0.16789999999999999</c:v>
                </c:pt>
                <c:pt idx="3">
                  <c:v>0.3458184359938466</c:v>
                </c:pt>
                <c:pt idx="4">
                  <c:v>0.181630777863003</c:v>
                </c:pt>
                <c:pt idx="5">
                  <c:v>0.16887763921627885</c:v>
                </c:pt>
              </c:numCache>
            </c:numRef>
          </c:val>
          <c:smooth val="0"/>
          <c:extLst>
            <c:ext xmlns:c16="http://schemas.microsoft.com/office/drawing/2014/chart" uri="{C3380CC4-5D6E-409C-BE32-E72D297353CC}">
              <c16:uniqueId val="{00000000-47FA-4908-BADF-054F01002E5E}"/>
            </c:ext>
          </c:extLst>
        </c:ser>
        <c:ser>
          <c:idx val="1"/>
          <c:order val="1"/>
          <c:tx>
            <c:v>Ponderado Final ajustado</c:v>
          </c:tx>
          <c:spPr>
            <a:ln w="28575">
              <a:solidFill>
                <a:srgbClr val="A6C36B"/>
              </a:solidFill>
              <a:prstDash val="solid"/>
            </a:ln>
          </c:spPr>
          <c:marker>
            <c:symbol val="none"/>
          </c:marker>
          <c:cat>
            <c:strRef>
              <c:f>'Tabla 17 y Figura 18'!$I$15:$J$20</c:f>
              <c:strCache>
                <c:ptCount val="6"/>
                <c:pt idx="0">
                  <c:v>Abr</c:v>
                </c:pt>
                <c:pt idx="1">
                  <c:v>May</c:v>
                </c:pt>
                <c:pt idx="2">
                  <c:v>Jun</c:v>
                </c:pt>
                <c:pt idx="3">
                  <c:v>Jul</c:v>
                </c:pt>
                <c:pt idx="4">
                  <c:v>Ago</c:v>
                </c:pt>
                <c:pt idx="5">
                  <c:v>Sep</c:v>
                </c:pt>
              </c:strCache>
            </c:strRef>
          </c:cat>
          <c:val>
            <c:numRef>
              <c:f>'Tabla 17 y Figura 18'!$U$15:$U$20</c:f>
              <c:numCache>
                <c:formatCode>0.0000</c:formatCode>
                <c:ptCount val="6"/>
                <c:pt idx="0">
                  <c:v>0.1457</c:v>
                </c:pt>
                <c:pt idx="1">
                  <c:v>0.114</c:v>
                </c:pt>
                <c:pt idx="2">
                  <c:v>0.1328</c:v>
                </c:pt>
                <c:pt idx="3">
                  <c:v>0.153933917183189</c:v>
                </c:pt>
                <c:pt idx="4">
                  <c:v>6.0638923458377555E-2</c:v>
                </c:pt>
                <c:pt idx="5">
                  <c:v>9.2174547494755094E-2</c:v>
                </c:pt>
              </c:numCache>
            </c:numRef>
          </c:val>
          <c:smooth val="0"/>
          <c:extLst>
            <c:ext xmlns:c16="http://schemas.microsoft.com/office/drawing/2014/chart" uri="{C3380CC4-5D6E-409C-BE32-E72D297353CC}">
              <c16:uniqueId val="{00000001-47FA-4908-BADF-054F01002E5E}"/>
            </c:ext>
          </c:extLst>
        </c:ser>
        <c:dLbls>
          <c:showLegendKey val="0"/>
          <c:showVal val="0"/>
          <c:showCatName val="0"/>
          <c:showSerName val="0"/>
          <c:showPercent val="0"/>
          <c:showBubbleSize val="0"/>
        </c:dLbls>
        <c:marker val="1"/>
        <c:smooth val="0"/>
        <c:axId val="109891584"/>
        <c:axId val="109893120"/>
      </c:lineChart>
      <c:scatterChart>
        <c:scatterStyle val="lineMarker"/>
        <c:varyColors val="0"/>
        <c:ser>
          <c:idx val="4"/>
          <c:order val="2"/>
          <c:tx>
            <c:strRef>
              <c:f>'Tabla 17 y Figura 18'!$H$1</c:f>
              <c:strCache>
                <c:ptCount val="1"/>
                <c:pt idx="0">
                  <c:v>Calificación</c:v>
                </c:pt>
              </c:strCache>
            </c:strRef>
          </c:tx>
          <c:spPr>
            <a:ln w="28575">
              <a:solidFill>
                <a:srgbClr val="9C1212"/>
              </a:solidFill>
            </a:ln>
          </c:spPr>
          <c:marker>
            <c:symbol val="circle"/>
            <c:size val="8"/>
            <c:spPr>
              <a:solidFill>
                <a:srgbClr val="9C1212"/>
              </a:solidFill>
              <a:ln>
                <a:solidFill>
                  <a:srgbClr val="9C1212"/>
                </a:solidFill>
                <a:prstDash val="solid"/>
              </a:ln>
            </c:spPr>
          </c:marker>
          <c:dLbls>
            <c:dLbl>
              <c:idx val="0"/>
              <c:layout>
                <c:manualLayout>
                  <c:x val="-1.0698024839417647E-2"/>
                  <c:y val="8.9403794037940382E-3"/>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FA-4908-BADF-054F01002E5E}"/>
                </c:ext>
              </c:extLst>
            </c:dLbl>
            <c:dLbl>
              <c:idx val="2"/>
              <c:layout>
                <c:manualLayout>
                  <c:x val="-3.4967741935483868E-2"/>
                  <c:y val="-5.2895325203252005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FA-4908-BADF-054F01002E5E}"/>
                </c:ext>
              </c:extLst>
            </c:dLbl>
            <c:dLbl>
              <c:idx val="3"/>
              <c:layout>
                <c:manualLayout>
                  <c:x val="-5.1312167988470513E-2"/>
                  <c:y val="-8.0762533875338688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FA-4908-BADF-054F01002E5E}"/>
                </c:ext>
              </c:extLst>
            </c:dLbl>
            <c:spPr>
              <a:noFill/>
              <a:ln w="25400">
                <a:noFill/>
              </a:ln>
            </c:spPr>
            <c:txPr>
              <a:bodyPr/>
              <a:lstStyle/>
              <a:p>
                <a:pPr>
                  <a:defRPr sz="700" b="0" i="0" u="none" strike="noStrike" baseline="0">
                    <a:solidFill>
                      <a:srgbClr val="000000"/>
                    </a:solidFill>
                    <a:latin typeface="+mn-lt"/>
                    <a:ea typeface="Arial"/>
                    <a:cs typeface="Arial"/>
                  </a:defRPr>
                </a:pPr>
                <a:endParaRPr lang="es-CL"/>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strRef>
              <c:f>'Tabla 17 y Figura 18'!$Q$15:$Q$20</c:f>
              <c:strCache>
                <c:ptCount val="6"/>
                <c:pt idx="0">
                  <c:v>Malo</c:v>
                </c:pt>
                <c:pt idx="1">
                  <c:v>Malo</c:v>
                </c:pt>
                <c:pt idx="2">
                  <c:v>Deficiente</c:v>
                </c:pt>
                <c:pt idx="3">
                  <c:v>Malo</c:v>
                </c:pt>
                <c:pt idx="4">
                  <c:v>Deficiente</c:v>
                </c:pt>
                <c:pt idx="5">
                  <c:v>Deficiente</c:v>
                </c:pt>
              </c:strCache>
            </c:strRef>
          </c:xVal>
          <c:yVal>
            <c:numRef>
              <c:f>'Tabla 17 y Figura 18'!$P$15:$P$20</c:f>
              <c:numCache>
                <c:formatCode>0.0000</c:formatCode>
                <c:ptCount val="6"/>
                <c:pt idx="0">
                  <c:v>0.2122</c:v>
                </c:pt>
                <c:pt idx="1">
                  <c:v>0.2046</c:v>
                </c:pt>
                <c:pt idx="2">
                  <c:v>0.16789999999999999</c:v>
                </c:pt>
                <c:pt idx="3">
                  <c:v>0.3458184359938466</c:v>
                </c:pt>
                <c:pt idx="4">
                  <c:v>0.181630777863003</c:v>
                </c:pt>
                <c:pt idx="5">
                  <c:v>0.16887763921627885</c:v>
                </c:pt>
              </c:numCache>
            </c:numRef>
          </c:yVal>
          <c:smooth val="0"/>
          <c:extLst>
            <c:ext xmlns:c16="http://schemas.microsoft.com/office/drawing/2014/chart" uri="{C3380CC4-5D6E-409C-BE32-E72D297353CC}">
              <c16:uniqueId val="{00000005-47FA-4908-BADF-054F01002E5E}"/>
            </c:ext>
          </c:extLst>
        </c:ser>
        <c:ser>
          <c:idx val="0"/>
          <c:order val="3"/>
          <c:spPr>
            <a:ln w="28575">
              <a:solidFill>
                <a:srgbClr val="8DB630"/>
              </a:solidFill>
            </a:ln>
          </c:spPr>
          <c:marker>
            <c:symbol val="circle"/>
            <c:size val="8"/>
            <c:spPr>
              <a:solidFill>
                <a:srgbClr val="8DB630"/>
              </a:solidFill>
              <a:ln>
                <a:solidFill>
                  <a:srgbClr val="A6C36B"/>
                </a:solidFill>
              </a:ln>
            </c:spPr>
          </c:marker>
          <c:dLbls>
            <c:dLbl>
              <c:idx val="0"/>
              <c:layout>
                <c:manualLayout>
                  <c:x val="-2.2041210737917399E-2"/>
                  <c:y val="4.345867208672087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7FA-4908-BADF-054F01002E5E}"/>
                </c:ext>
              </c:extLst>
            </c:dLbl>
            <c:dLbl>
              <c:idx val="1"/>
              <c:layout>
                <c:manualLayout>
                  <c:x val="-5.4934030489594804E-2"/>
                  <c:y val="5.8164972899729023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7FA-4908-BADF-054F01002E5E}"/>
                </c:ext>
              </c:extLst>
            </c:dLbl>
            <c:dLbl>
              <c:idx val="2"/>
              <c:layout>
                <c:manualLayout>
                  <c:x val="-4.580429286661418E-2"/>
                  <c:y val="4.9582655826558901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7FA-4908-BADF-054F01002E5E}"/>
                </c:ext>
              </c:extLst>
            </c:dLbl>
            <c:spPr>
              <a:noFill/>
              <a:ln>
                <a:noFill/>
              </a:ln>
              <a:effectLst/>
            </c:spPr>
            <c:txPr>
              <a:bodyPr/>
              <a:lstStyle/>
              <a:p>
                <a:pPr>
                  <a:defRPr sz="700">
                    <a:latin typeface="+mn-lt"/>
                  </a:defRPr>
                </a:pPr>
                <a:endParaRPr lang="es-CL"/>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strRef>
              <c:f>'Tabla 17 y Figura 18'!$V$15:$V$20</c:f>
              <c:strCache>
                <c:ptCount val="6"/>
                <c:pt idx="0">
                  <c:v>Deficiente</c:v>
                </c:pt>
                <c:pt idx="1">
                  <c:v>Deficiente</c:v>
                </c:pt>
                <c:pt idx="2">
                  <c:v>Deficiente</c:v>
                </c:pt>
                <c:pt idx="3">
                  <c:v>Deficiente</c:v>
                </c:pt>
                <c:pt idx="4">
                  <c:v>Aceptable</c:v>
                </c:pt>
                <c:pt idx="5">
                  <c:v>Aceptable</c:v>
                </c:pt>
              </c:strCache>
            </c:strRef>
          </c:xVal>
          <c:yVal>
            <c:numRef>
              <c:f>'Tabla 17 y Figura 18'!$U$15:$U$20</c:f>
              <c:numCache>
                <c:formatCode>0.0000</c:formatCode>
                <c:ptCount val="6"/>
                <c:pt idx="0">
                  <c:v>0.1457</c:v>
                </c:pt>
                <c:pt idx="1">
                  <c:v>0.114</c:v>
                </c:pt>
                <c:pt idx="2">
                  <c:v>0.1328</c:v>
                </c:pt>
                <c:pt idx="3">
                  <c:v>0.153933917183189</c:v>
                </c:pt>
                <c:pt idx="4">
                  <c:v>6.0638923458377555E-2</c:v>
                </c:pt>
                <c:pt idx="5">
                  <c:v>9.2174547494755094E-2</c:v>
                </c:pt>
              </c:numCache>
            </c:numRef>
          </c:yVal>
          <c:smooth val="0"/>
          <c:extLst>
            <c:ext xmlns:c16="http://schemas.microsoft.com/office/drawing/2014/chart" uri="{C3380CC4-5D6E-409C-BE32-E72D297353CC}">
              <c16:uniqueId val="{00000009-47FA-4908-BADF-054F01002E5E}"/>
            </c:ext>
          </c:extLst>
        </c:ser>
        <c:dLbls>
          <c:showLegendKey val="0"/>
          <c:showVal val="0"/>
          <c:showCatName val="0"/>
          <c:showSerName val="0"/>
          <c:showPercent val="0"/>
          <c:showBubbleSize val="0"/>
        </c:dLbls>
        <c:axId val="109891584"/>
        <c:axId val="109893120"/>
      </c:scatterChart>
      <c:catAx>
        <c:axId val="109891584"/>
        <c:scaling>
          <c:orientation val="minMax"/>
        </c:scaling>
        <c:delete val="0"/>
        <c:axPos val="b"/>
        <c:numFmt formatCode="General" sourceLinked="1"/>
        <c:majorTickMark val="out"/>
        <c:minorTickMark val="none"/>
        <c:tickLblPos val="nextTo"/>
        <c:spPr>
          <a:ln w="3175">
            <a:solidFill>
              <a:schemeClr val="bg1">
                <a:lumMod val="85000"/>
              </a:schemeClr>
            </a:solidFill>
            <a:prstDash val="solid"/>
          </a:ln>
        </c:spPr>
        <c:txPr>
          <a:bodyPr rot="0" vert="horz"/>
          <a:lstStyle/>
          <a:p>
            <a:pPr>
              <a:defRPr sz="800" b="0" i="0" u="none" strike="noStrike" baseline="0">
                <a:solidFill>
                  <a:srgbClr val="000000"/>
                </a:solidFill>
                <a:latin typeface="+mn-lt"/>
                <a:ea typeface="Arial"/>
                <a:cs typeface="Arial"/>
              </a:defRPr>
            </a:pPr>
            <a:endParaRPr lang="es-CL"/>
          </a:p>
        </c:txPr>
        <c:crossAx val="109893120"/>
        <c:crosses val="autoZero"/>
        <c:auto val="1"/>
        <c:lblAlgn val="ctr"/>
        <c:lblOffset val="100"/>
        <c:tickLblSkip val="1"/>
        <c:tickMarkSkip val="1"/>
        <c:noMultiLvlLbl val="0"/>
      </c:catAx>
      <c:valAx>
        <c:axId val="109893120"/>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spPr>
          <a:ln w="3175">
            <a:solidFill>
              <a:schemeClr val="bg1">
                <a:lumMod val="85000"/>
              </a:schemeClr>
            </a:solidFill>
            <a:prstDash val="solid"/>
          </a:ln>
        </c:spPr>
        <c:txPr>
          <a:bodyPr rot="0" vert="horz"/>
          <a:lstStyle/>
          <a:p>
            <a:pPr>
              <a:defRPr sz="800" b="0" i="0" u="none" strike="noStrike" baseline="0">
                <a:solidFill>
                  <a:srgbClr val="000000"/>
                </a:solidFill>
                <a:latin typeface="+mn-lt"/>
                <a:ea typeface="Times New Roman"/>
                <a:cs typeface="Arial" pitchFamily="34" charset="0"/>
              </a:defRPr>
            </a:pPr>
            <a:endParaRPr lang="es-CL"/>
          </a:p>
        </c:txPr>
        <c:crossAx val="109891584"/>
        <c:crosses val="autoZero"/>
        <c:crossBetween val="midCat"/>
      </c:valAx>
      <c:spPr>
        <a:noFill/>
        <a:ln w="12700">
          <a:noFill/>
          <a:prstDash val="solid"/>
        </a:ln>
      </c:spPr>
    </c:plotArea>
    <c:legend>
      <c:legendPos val="r"/>
      <c:legendEntry>
        <c:idx val="2"/>
        <c:delete val="1"/>
      </c:legendEntry>
      <c:legendEntry>
        <c:idx val="3"/>
        <c:delete val="1"/>
      </c:legendEntry>
      <c:layout>
        <c:manualLayout>
          <c:xMode val="edge"/>
          <c:yMode val="edge"/>
          <c:x val="5.0899632455263133E-2"/>
          <c:y val="0.90926151761518215"/>
          <c:w val="0.91694356327176252"/>
          <c:h val="6.7881097560975628E-2"/>
        </c:manualLayout>
      </c:layout>
      <c:overlay val="0"/>
      <c:spPr>
        <a:noFill/>
        <a:ln w="3175">
          <a:noFill/>
          <a:prstDash val="solid"/>
        </a:ln>
      </c:spPr>
      <c:txPr>
        <a:bodyPr/>
        <a:lstStyle/>
        <a:p>
          <a:pPr>
            <a:defRPr sz="800" b="0" i="0" u="none" strike="noStrike" baseline="0">
              <a:solidFill>
                <a:srgbClr val="000000"/>
              </a:solidFill>
              <a:latin typeface="+mn-lt"/>
              <a:ea typeface="Tahoma"/>
              <a:cs typeface="Arial" pitchFamily="34" charset="0"/>
            </a:defRPr>
          </a:pPr>
          <a:endParaRPr lang="es-CL"/>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es-CL"/>
    </a:p>
  </c:txPr>
  <c:printSettings>
    <c:headerFooter alignWithMargins="0"/>
    <c:pageMargins b="1" l="0.75000000000001044" r="0.75000000000001044" t="1" header="0" footer="0"/>
    <c:pageSetup orientation="landscape" horizontalDpi="1200" verticalDpi="12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spPr>
          <a:solidFill>
            <a:schemeClr val="accent6"/>
          </a:solidFill>
        </c:spPr>
        <c:marker>
          <c:symbol val="none"/>
        </c:marker>
      </c:pivotFmt>
      <c:pivotFmt>
        <c:idx val="6"/>
        <c:marker>
          <c:symbol val="none"/>
        </c:marker>
      </c:pivotFmt>
      <c:pivotFmt>
        <c:idx val="7"/>
        <c:spPr>
          <a:solidFill>
            <a:schemeClr val="accent1">
              <a:lumMod val="75000"/>
            </a:schemeClr>
          </a:solidFill>
        </c:spPr>
        <c:marker>
          <c:symbol val="none"/>
        </c:marker>
      </c:pivotFmt>
      <c:pivotFmt>
        <c:idx val="8"/>
        <c:spPr>
          <a:solidFill>
            <a:schemeClr val="accent1">
              <a:lumMod val="75000"/>
            </a:schemeClr>
          </a:solidFill>
        </c:spPr>
        <c:marker>
          <c:symbol val="none"/>
        </c:marker>
      </c:pivotFmt>
      <c:pivotFmt>
        <c:idx val="9"/>
        <c:spPr>
          <a:solidFill>
            <a:schemeClr val="accent6"/>
          </a:solidFill>
        </c:spPr>
        <c:marker>
          <c:symbol val="none"/>
        </c:marker>
      </c:pivotFmt>
      <c:pivotFmt>
        <c:idx val="10"/>
        <c:marker>
          <c:symbol val="none"/>
        </c:marker>
      </c:pivotFmt>
    </c:pivotFmts>
    <c:plotArea>
      <c:layout>
        <c:manualLayout>
          <c:layoutTarget val="inner"/>
          <c:xMode val="edge"/>
          <c:yMode val="edge"/>
          <c:x val="7.6206234863147523E-2"/>
          <c:y val="4.7719783419817932E-2"/>
          <c:w val="0.89873347783509971"/>
          <c:h val="0.68982239183291438"/>
        </c:manualLayout>
      </c:layout>
      <c:barChart>
        <c:barDir val="col"/>
        <c:grouping val="clustered"/>
        <c:varyColors val="0"/>
        <c:ser>
          <c:idx val="0"/>
          <c:order val="0"/>
          <c:tx>
            <c:strRef>
              <c:f>'Figura 19, Tabla 18 y 19'!$C$3</c:f>
              <c:strCache>
                <c:ptCount val="1"/>
                <c:pt idx="0">
                  <c:v>Arica</c:v>
                </c:pt>
              </c:strCache>
            </c:strRef>
          </c:tx>
          <c:spPr>
            <a:solidFill>
              <a:srgbClr val="9C1212"/>
            </a:solidFill>
          </c:spPr>
          <c:invertIfNegative val="0"/>
          <c:cat>
            <c:multiLvlStrRef>
              <c:f>'Figura 19, Tabla 18 y 19'!$A$4:$B$9</c:f>
              <c:multiLvlStrCache>
                <c:ptCount val="6"/>
                <c:lvl>
                  <c:pt idx="0">
                    <c:v>Abril</c:v>
                  </c:pt>
                  <c:pt idx="1">
                    <c:v>Mayo</c:v>
                  </c:pt>
                  <c:pt idx="2">
                    <c:v>Junio</c:v>
                  </c:pt>
                  <c:pt idx="3">
                    <c:v>Julio</c:v>
                  </c:pt>
                  <c:pt idx="4">
                    <c:v>Agosto</c:v>
                  </c:pt>
                  <c:pt idx="5">
                    <c:v>Septiembre</c:v>
                  </c:pt>
                </c:lvl>
                <c:lvl>
                  <c:pt idx="0">
                    <c:v>2016</c:v>
                  </c:pt>
                </c:lvl>
              </c:multiLvlStrCache>
            </c:multiLvlStrRef>
          </c:cat>
          <c:val>
            <c:numRef>
              <c:f>'Figura 19, Tabla 18 y 19'!$C$4:$C$9</c:f>
              <c:numCache>
                <c:formatCode>0</c:formatCode>
                <c:ptCount val="6"/>
                <c:pt idx="0">
                  <c:v>3</c:v>
                </c:pt>
                <c:pt idx="1">
                  <c:v>1</c:v>
                </c:pt>
                <c:pt idx="2">
                  <c:v>0</c:v>
                </c:pt>
                <c:pt idx="3">
                  <c:v>4</c:v>
                </c:pt>
                <c:pt idx="4">
                  <c:v>1</c:v>
                </c:pt>
                <c:pt idx="5">
                  <c:v>2</c:v>
                </c:pt>
              </c:numCache>
            </c:numRef>
          </c:val>
          <c:extLst>
            <c:ext xmlns:c16="http://schemas.microsoft.com/office/drawing/2014/chart" uri="{C3380CC4-5D6E-409C-BE32-E72D297353CC}">
              <c16:uniqueId val="{00000000-2876-40FE-BDE0-580DA83466A1}"/>
            </c:ext>
          </c:extLst>
        </c:ser>
        <c:ser>
          <c:idx val="1"/>
          <c:order val="1"/>
          <c:tx>
            <c:strRef>
              <c:f>'Figura 19, Tabla 18 y 19'!$D$3</c:f>
              <c:strCache>
                <c:ptCount val="1"/>
                <c:pt idx="0">
                  <c:v>Iquique</c:v>
                </c:pt>
              </c:strCache>
            </c:strRef>
          </c:tx>
          <c:spPr>
            <a:solidFill>
              <a:srgbClr val="D08600"/>
            </a:solidFill>
          </c:spPr>
          <c:invertIfNegative val="0"/>
          <c:cat>
            <c:multiLvlStrRef>
              <c:f>'Figura 19, Tabla 18 y 19'!$A$4:$B$9</c:f>
              <c:multiLvlStrCache>
                <c:ptCount val="6"/>
                <c:lvl>
                  <c:pt idx="0">
                    <c:v>Abril</c:v>
                  </c:pt>
                  <c:pt idx="1">
                    <c:v>Mayo</c:v>
                  </c:pt>
                  <c:pt idx="2">
                    <c:v>Junio</c:v>
                  </c:pt>
                  <c:pt idx="3">
                    <c:v>Julio</c:v>
                  </c:pt>
                  <c:pt idx="4">
                    <c:v>Agosto</c:v>
                  </c:pt>
                  <c:pt idx="5">
                    <c:v>Septiembre</c:v>
                  </c:pt>
                </c:lvl>
                <c:lvl>
                  <c:pt idx="0">
                    <c:v>2016</c:v>
                  </c:pt>
                </c:lvl>
              </c:multiLvlStrCache>
            </c:multiLvlStrRef>
          </c:cat>
          <c:val>
            <c:numRef>
              <c:f>'Figura 19, Tabla 18 y 19'!$D$4:$D$9</c:f>
              <c:numCache>
                <c:formatCode>0</c:formatCode>
                <c:ptCount val="6"/>
                <c:pt idx="0">
                  <c:v>3</c:v>
                </c:pt>
                <c:pt idx="1">
                  <c:v>3</c:v>
                </c:pt>
                <c:pt idx="2">
                  <c:v>0</c:v>
                </c:pt>
                <c:pt idx="3">
                  <c:v>4</c:v>
                </c:pt>
                <c:pt idx="4">
                  <c:v>1</c:v>
                </c:pt>
                <c:pt idx="5">
                  <c:v>1</c:v>
                </c:pt>
              </c:numCache>
            </c:numRef>
          </c:val>
          <c:extLst>
            <c:ext xmlns:c16="http://schemas.microsoft.com/office/drawing/2014/chart" uri="{C3380CC4-5D6E-409C-BE32-E72D297353CC}">
              <c16:uniqueId val="{00000001-2876-40FE-BDE0-580DA83466A1}"/>
            </c:ext>
          </c:extLst>
        </c:ser>
        <c:ser>
          <c:idx val="2"/>
          <c:order val="2"/>
          <c:tx>
            <c:strRef>
              <c:f>'Figura 19, Tabla 18 y 19'!$E$3</c:f>
              <c:strCache>
                <c:ptCount val="1"/>
                <c:pt idx="0">
                  <c:v>Antofagasta</c:v>
                </c:pt>
              </c:strCache>
            </c:strRef>
          </c:tx>
          <c:spPr>
            <a:solidFill>
              <a:srgbClr val="77933C"/>
            </a:solidFill>
          </c:spPr>
          <c:invertIfNegative val="0"/>
          <c:cat>
            <c:multiLvlStrRef>
              <c:f>'Figura 19, Tabla 18 y 19'!$A$4:$B$9</c:f>
              <c:multiLvlStrCache>
                <c:ptCount val="6"/>
                <c:lvl>
                  <c:pt idx="0">
                    <c:v>Abril</c:v>
                  </c:pt>
                  <c:pt idx="1">
                    <c:v>Mayo</c:v>
                  </c:pt>
                  <c:pt idx="2">
                    <c:v>Junio</c:v>
                  </c:pt>
                  <c:pt idx="3">
                    <c:v>Julio</c:v>
                  </c:pt>
                  <c:pt idx="4">
                    <c:v>Agosto</c:v>
                  </c:pt>
                  <c:pt idx="5">
                    <c:v>Septiembre</c:v>
                  </c:pt>
                </c:lvl>
                <c:lvl>
                  <c:pt idx="0">
                    <c:v>2016</c:v>
                  </c:pt>
                </c:lvl>
              </c:multiLvlStrCache>
            </c:multiLvlStrRef>
          </c:cat>
          <c:val>
            <c:numRef>
              <c:f>'Figura 19, Tabla 18 y 19'!$E$4:$E$9</c:f>
              <c:numCache>
                <c:formatCode>0</c:formatCode>
                <c:ptCount val="6"/>
                <c:pt idx="0">
                  <c:v>3</c:v>
                </c:pt>
                <c:pt idx="1">
                  <c:v>2</c:v>
                </c:pt>
                <c:pt idx="2">
                  <c:v>0</c:v>
                </c:pt>
                <c:pt idx="3">
                  <c:v>4</c:v>
                </c:pt>
                <c:pt idx="4">
                  <c:v>1</c:v>
                </c:pt>
                <c:pt idx="5">
                  <c:v>0</c:v>
                </c:pt>
              </c:numCache>
            </c:numRef>
          </c:val>
          <c:extLst>
            <c:ext xmlns:c16="http://schemas.microsoft.com/office/drawing/2014/chart" uri="{C3380CC4-5D6E-409C-BE32-E72D297353CC}">
              <c16:uniqueId val="{00000002-2876-40FE-BDE0-580DA83466A1}"/>
            </c:ext>
          </c:extLst>
        </c:ser>
        <c:dLbls>
          <c:showLegendKey val="0"/>
          <c:showVal val="0"/>
          <c:showCatName val="0"/>
          <c:showSerName val="0"/>
          <c:showPercent val="0"/>
          <c:showBubbleSize val="0"/>
        </c:dLbls>
        <c:gapWidth val="150"/>
        <c:axId val="91672576"/>
        <c:axId val="91674112"/>
      </c:barChart>
      <c:catAx>
        <c:axId val="91672576"/>
        <c:scaling>
          <c:orientation val="minMax"/>
        </c:scaling>
        <c:delete val="0"/>
        <c:axPos val="b"/>
        <c:numFmt formatCode="General" sourceLinked="0"/>
        <c:majorTickMark val="out"/>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91674112"/>
        <c:crosses val="autoZero"/>
        <c:auto val="1"/>
        <c:lblAlgn val="ctr"/>
        <c:lblOffset val="100"/>
        <c:noMultiLvlLbl val="0"/>
      </c:catAx>
      <c:valAx>
        <c:axId val="91674112"/>
        <c:scaling>
          <c:orientation val="minMax"/>
        </c:scaling>
        <c:delete val="0"/>
        <c:axPos val="l"/>
        <c:majorGridlines>
          <c:spPr>
            <a:ln>
              <a:solidFill>
                <a:schemeClr val="bg1">
                  <a:lumMod val="95000"/>
                </a:schemeClr>
              </a:solidFill>
            </a:ln>
          </c:spPr>
        </c:majorGridlines>
        <c:title>
          <c:tx>
            <c:rich>
              <a:bodyPr rot="-5400000" vert="horz"/>
              <a:lstStyle/>
              <a:p>
                <a:pPr>
                  <a:defRPr sz="900" b="0"/>
                </a:pPr>
                <a:r>
                  <a:rPr lang="en-US" sz="900" b="0"/>
                  <a:t>Número de Interrupciones</a:t>
                </a:r>
              </a:p>
            </c:rich>
          </c:tx>
          <c:overlay val="0"/>
        </c:title>
        <c:numFmt formatCode="0" sourceLinked="1"/>
        <c:majorTickMark val="none"/>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91672576"/>
        <c:crosses val="autoZero"/>
        <c:crossBetween val="between"/>
        <c:majorUnit val="1"/>
      </c:valAx>
    </c:plotArea>
    <c:legend>
      <c:legendPos val="b"/>
      <c:layout>
        <c:manualLayout>
          <c:xMode val="edge"/>
          <c:yMode val="edge"/>
          <c:x val="0.31765429970489745"/>
          <c:y val="0.88923143809478422"/>
          <c:w val="0.36469140059021726"/>
          <c:h val="7.3958745954301783E-2"/>
        </c:manualLayout>
      </c:layout>
      <c:overlay val="0"/>
    </c:legend>
    <c:plotVisOnly val="1"/>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12105689391055E-2"/>
          <c:y val="0.1338951432723802"/>
          <c:w val="0.89040814136151192"/>
          <c:h val="0.64652480423418146"/>
        </c:manualLayout>
      </c:layout>
      <c:lineChart>
        <c:grouping val="standard"/>
        <c:varyColors val="0"/>
        <c:ser>
          <c:idx val="0"/>
          <c:order val="0"/>
          <c:tx>
            <c:strRef>
              <c:f>'Tabla 2 y 3-Figura 1 y 2'!$I$2:$K$2</c:f>
              <c:strCache>
                <c:ptCount val="1"/>
                <c:pt idx="0">
                  <c:v>2015</c:v>
                </c:pt>
              </c:strCache>
            </c:strRef>
          </c:tx>
          <c:spPr>
            <a:ln w="22225">
              <a:solidFill>
                <a:srgbClr val="8DB630"/>
              </a:solidFill>
            </a:ln>
          </c:spPr>
          <c:marker>
            <c:symbol val="none"/>
          </c:marker>
          <c:cat>
            <c:multiLvlStrRef>
              <c:f>'Tabla 2 y 3-Figura 1 y 2'!$C$5:$D$96</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1">
                    <c:v>.</c:v>
                  </c:pt>
                </c:lvl>
                <c:lvl>
                  <c:pt idx="0">
                    <c:v>Julio</c:v>
                  </c:pt>
                  <c:pt idx="31">
                    <c:v>Agosto</c:v>
                  </c:pt>
                  <c:pt idx="62">
                    <c:v>Septiembre</c:v>
                  </c:pt>
                </c:lvl>
              </c:multiLvlStrCache>
            </c:multiLvlStrRef>
          </c:cat>
          <c:val>
            <c:numRef>
              <c:f>'Tabla 2 y 3-Figura 1 y 2'!$K$5:$K$96</c:f>
              <c:numCache>
                <c:formatCode>0.00</c:formatCode>
                <c:ptCount val="92"/>
                <c:pt idx="0">
                  <c:v>48.180808144482619</c:v>
                </c:pt>
                <c:pt idx="1">
                  <c:v>40.929284551827742</c:v>
                </c:pt>
                <c:pt idx="2">
                  <c:v>41.529325237856789</c:v>
                </c:pt>
                <c:pt idx="3">
                  <c:v>40.837005508262394</c:v>
                </c:pt>
                <c:pt idx="4">
                  <c:v>41.394294566850277</c:v>
                </c:pt>
                <c:pt idx="5">
                  <c:v>40.649990610916376</c:v>
                </c:pt>
                <c:pt idx="6">
                  <c:v>53.661007135703557</c:v>
                </c:pt>
                <c:pt idx="7">
                  <c:v>45.866502879318979</c:v>
                </c:pt>
                <c:pt idx="8">
                  <c:v>53.328690635941577</c:v>
                </c:pt>
                <c:pt idx="9">
                  <c:v>60.350932395539303</c:v>
                </c:pt>
                <c:pt idx="10">
                  <c:v>46.10750697947033</c:v>
                </c:pt>
                <c:pt idx="11">
                  <c:v>46.503709530640258</c:v>
                </c:pt>
                <c:pt idx="12">
                  <c:v>47.280705813397496</c:v>
                </c:pt>
                <c:pt idx="13">
                  <c:v>44.422963614208811</c:v>
                </c:pt>
                <c:pt idx="14">
                  <c:v>45.995573242021806</c:v>
                </c:pt>
                <c:pt idx="15">
                  <c:v>43.52585456805469</c:v>
                </c:pt>
                <c:pt idx="16">
                  <c:v>49.716733996270975</c:v>
                </c:pt>
                <c:pt idx="17">
                  <c:v>44.770229956494717</c:v>
                </c:pt>
                <c:pt idx="18">
                  <c:v>42.462818520820385</c:v>
                </c:pt>
                <c:pt idx="19">
                  <c:v>42.623477315102541</c:v>
                </c:pt>
                <c:pt idx="20">
                  <c:v>41.360348042262274</c:v>
                </c:pt>
                <c:pt idx="21">
                  <c:v>40.010083903045363</c:v>
                </c:pt>
                <c:pt idx="22">
                  <c:v>43.179707296097796</c:v>
                </c:pt>
                <c:pt idx="23">
                  <c:v>51.592794508346522</c:v>
                </c:pt>
                <c:pt idx="24">
                  <c:v>73.83588003132823</c:v>
                </c:pt>
                <c:pt idx="25">
                  <c:v>75.028487184606163</c:v>
                </c:pt>
                <c:pt idx="26">
                  <c:v>105.5205706651105</c:v>
                </c:pt>
                <c:pt idx="27">
                  <c:v>52.945206320930012</c:v>
                </c:pt>
                <c:pt idx="28">
                  <c:v>48.45040465623417</c:v>
                </c:pt>
                <c:pt idx="29">
                  <c:v>69.099548532731362</c:v>
                </c:pt>
                <c:pt idx="30">
                  <c:v>53.257441685477801</c:v>
                </c:pt>
                <c:pt idx="31">
                  <c:v>44.111647855530478</c:v>
                </c:pt>
                <c:pt idx="32">
                  <c:v>43.911993980436421</c:v>
                </c:pt>
                <c:pt idx="33">
                  <c:v>42.780105342362681</c:v>
                </c:pt>
                <c:pt idx="34">
                  <c:v>45.014627539503387</c:v>
                </c:pt>
                <c:pt idx="35">
                  <c:v>45.090639578630551</c:v>
                </c:pt>
                <c:pt idx="36">
                  <c:v>44.142081020432265</c:v>
                </c:pt>
                <c:pt idx="37">
                  <c:v>55.67510629502776</c:v>
                </c:pt>
                <c:pt idx="38">
                  <c:v>55.586689500413364</c:v>
                </c:pt>
                <c:pt idx="39">
                  <c:v>72.044717727648518</c:v>
                </c:pt>
                <c:pt idx="40">
                  <c:v>57.926567851659378</c:v>
                </c:pt>
                <c:pt idx="41">
                  <c:v>92.420027754812793</c:v>
                </c:pt>
                <c:pt idx="42">
                  <c:v>57.746250147631983</c:v>
                </c:pt>
                <c:pt idx="43">
                  <c:v>70.22179268579491</c:v>
                </c:pt>
                <c:pt idx="44">
                  <c:v>85.624632525870169</c:v>
                </c:pt>
                <c:pt idx="45">
                  <c:v>80.502998588899345</c:v>
                </c:pt>
                <c:pt idx="46">
                  <c:v>78.164084548447775</c:v>
                </c:pt>
                <c:pt idx="47">
                  <c:v>52.239607831608652</c:v>
                </c:pt>
                <c:pt idx="48">
                  <c:v>63.647592309501412</c:v>
                </c:pt>
                <c:pt idx="49">
                  <c:v>81.759642521166512</c:v>
                </c:pt>
                <c:pt idx="50">
                  <c:v>61.023965579060594</c:v>
                </c:pt>
                <c:pt idx="51">
                  <c:v>85.52207959842238</c:v>
                </c:pt>
                <c:pt idx="52">
                  <c:v>62.127328791681606</c:v>
                </c:pt>
                <c:pt idx="53">
                  <c:v>72.895690211545357</c:v>
                </c:pt>
                <c:pt idx="54">
                  <c:v>70.058372176407303</c:v>
                </c:pt>
                <c:pt idx="55">
                  <c:v>49.216937970598785</c:v>
                </c:pt>
                <c:pt idx="56">
                  <c:v>52.521190390821076</c:v>
                </c:pt>
                <c:pt idx="57">
                  <c:v>58.021102713205977</c:v>
                </c:pt>
                <c:pt idx="58">
                  <c:v>39.401494477861441</c:v>
                </c:pt>
                <c:pt idx="59">
                  <c:v>49.525481847666128</c:v>
                </c:pt>
                <c:pt idx="60">
                  <c:v>44.233601463045254</c:v>
                </c:pt>
                <c:pt idx="61">
                  <c:v>42.764926919175323</c:v>
                </c:pt>
                <c:pt idx="62">
                  <c:v>51.118629538083475</c:v>
                </c:pt>
                <c:pt idx="63">
                  <c:v>55.073409438356364</c:v>
                </c:pt>
                <c:pt idx="64">
                  <c:v>56.751488697461987</c:v>
                </c:pt>
                <c:pt idx="65">
                  <c:v>61.811007689194653</c:v>
                </c:pt>
                <c:pt idx="66">
                  <c:v>40.651760420882233</c:v>
                </c:pt>
                <c:pt idx="67">
                  <c:v>50.795239058796319</c:v>
                </c:pt>
                <c:pt idx="68">
                  <c:v>70.382609701104244</c:v>
                </c:pt>
                <c:pt idx="69">
                  <c:v>60.273139850841183</c:v>
                </c:pt>
                <c:pt idx="70">
                  <c:v>63.451075330982263</c:v>
                </c:pt>
                <c:pt idx="71">
                  <c:v>47.854764429851961</c:v>
                </c:pt>
                <c:pt idx="72">
                  <c:v>41.041215695959785</c:v>
                </c:pt>
                <c:pt idx="73">
                  <c:v>48.334970145133866</c:v>
                </c:pt>
                <c:pt idx="74">
                  <c:v>43.015399590312782</c:v>
                </c:pt>
                <c:pt idx="75">
                  <c:v>40.35603562244853</c:v>
                </c:pt>
                <c:pt idx="76">
                  <c:v>40.86667732047129</c:v>
                </c:pt>
                <c:pt idx="77">
                  <c:v>45.358287449333893</c:v>
                </c:pt>
                <c:pt idx="78">
                  <c:v>52.30601124741397</c:v>
                </c:pt>
                <c:pt idx="79">
                  <c:v>57.785119030274778</c:v>
                </c:pt>
                <c:pt idx="80">
                  <c:v>63.951979952795817</c:v>
                </c:pt>
                <c:pt idx="81">
                  <c:v>84.374865235001025</c:v>
                </c:pt>
                <c:pt idx="82">
                  <c:v>91.549433258544823</c:v>
                </c:pt>
                <c:pt idx="83">
                  <c:v>73.830400069932111</c:v>
                </c:pt>
                <c:pt idx="84">
                  <c:v>59.019027360937095</c:v>
                </c:pt>
                <c:pt idx="85">
                  <c:v>64.905997386822122</c:v>
                </c:pt>
                <c:pt idx="86">
                  <c:v>54.681206656424536</c:v>
                </c:pt>
                <c:pt idx="87">
                  <c:v>59.933435754591009</c:v>
                </c:pt>
                <c:pt idx="88">
                  <c:v>43.257311872729623</c:v>
                </c:pt>
                <c:pt idx="89">
                  <c:v>68.954513475095837</c:v>
                </c:pt>
                <c:pt idx="90">
                  <c:v>60.718121383548464</c:v>
                </c:pt>
                <c:pt idx="91">
                  <c:v>62.065272014587848</c:v>
                </c:pt>
              </c:numCache>
            </c:numRef>
          </c:val>
          <c:smooth val="0"/>
          <c:extLst>
            <c:ext xmlns:c16="http://schemas.microsoft.com/office/drawing/2014/chart" uri="{C3380CC4-5D6E-409C-BE32-E72D297353CC}">
              <c16:uniqueId val="{00000000-EB74-442B-91A4-1D46271F8B80}"/>
            </c:ext>
          </c:extLst>
        </c:ser>
        <c:ser>
          <c:idx val="1"/>
          <c:order val="1"/>
          <c:tx>
            <c:strRef>
              <c:f>'Tabla 2 y 3-Figura 1 y 2'!$F$2:$H$2</c:f>
              <c:strCache>
                <c:ptCount val="1"/>
                <c:pt idx="0">
                  <c:v>2016</c:v>
                </c:pt>
              </c:strCache>
            </c:strRef>
          </c:tx>
          <c:spPr>
            <a:ln w="22225">
              <a:solidFill>
                <a:srgbClr val="8F1111"/>
              </a:solidFill>
            </a:ln>
          </c:spPr>
          <c:marker>
            <c:symbol val="none"/>
          </c:marker>
          <c:cat>
            <c:multiLvlStrRef>
              <c:f>'Tabla 2 y 3-Figura 1 y 2'!$C$5:$D$96</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1">
                    <c:v>.</c:v>
                  </c:pt>
                </c:lvl>
                <c:lvl>
                  <c:pt idx="0">
                    <c:v>Julio</c:v>
                  </c:pt>
                  <c:pt idx="31">
                    <c:v>Agosto</c:v>
                  </c:pt>
                  <c:pt idx="62">
                    <c:v>Septiembre</c:v>
                  </c:pt>
                </c:lvl>
              </c:multiLvlStrCache>
            </c:multiLvlStrRef>
          </c:cat>
          <c:val>
            <c:numRef>
              <c:f>'Tabla 2 y 3-Figura 1 y 2'!$H$5:$H$96</c:f>
              <c:numCache>
                <c:formatCode>0.00</c:formatCode>
                <c:ptCount val="92"/>
                <c:pt idx="0">
                  <c:v>110.00817313397414</c:v>
                </c:pt>
                <c:pt idx="1">
                  <c:v>96.127432656936023</c:v>
                </c:pt>
                <c:pt idx="2">
                  <c:v>86.244674854633914</c:v>
                </c:pt>
                <c:pt idx="3">
                  <c:v>98.303503619318846</c:v>
                </c:pt>
                <c:pt idx="4">
                  <c:v>103.25777263557615</c:v>
                </c:pt>
                <c:pt idx="5">
                  <c:v>80.149830900676406</c:v>
                </c:pt>
                <c:pt idx="6">
                  <c:v>123.72385791407704</c:v>
                </c:pt>
                <c:pt idx="7">
                  <c:v>115.09148784950628</c:v>
                </c:pt>
                <c:pt idx="8">
                  <c:v>73.897654584221755</c:v>
                </c:pt>
                <c:pt idx="9">
                  <c:v>120.52975245353778</c:v>
                </c:pt>
                <c:pt idx="10">
                  <c:v>99.134691285215268</c:v>
                </c:pt>
                <c:pt idx="11">
                  <c:v>64.308079662477894</c:v>
                </c:pt>
                <c:pt idx="12">
                  <c:v>86.069697107169318</c:v>
                </c:pt>
                <c:pt idx="13">
                  <c:v>91.003678817913709</c:v>
                </c:pt>
                <c:pt idx="14">
                  <c:v>78.676568058131409</c:v>
                </c:pt>
                <c:pt idx="15">
                  <c:v>106.28504758140525</c:v>
                </c:pt>
                <c:pt idx="16">
                  <c:v>96.047976650147447</c:v>
                </c:pt>
                <c:pt idx="17">
                  <c:v>71.164528290413799</c:v>
                </c:pt>
                <c:pt idx="18">
                  <c:v>91.589051716274966</c:v>
                </c:pt>
                <c:pt idx="19">
                  <c:v>78.37656197744063</c:v>
                </c:pt>
                <c:pt idx="20">
                  <c:v>57.945604960631137</c:v>
                </c:pt>
                <c:pt idx="21">
                  <c:v>125.11649501941584</c:v>
                </c:pt>
                <c:pt idx="22">
                  <c:v>77.203290715699978</c:v>
                </c:pt>
                <c:pt idx="23">
                  <c:v>44.762052399736007</c:v>
                </c:pt>
                <c:pt idx="24">
                  <c:v>45.921553880865041</c:v>
                </c:pt>
                <c:pt idx="25">
                  <c:v>57.20671342839163</c:v>
                </c:pt>
                <c:pt idx="26">
                  <c:v>43.845624913664757</c:v>
                </c:pt>
                <c:pt idx="27">
                  <c:v>39.622549316228977</c:v>
                </c:pt>
                <c:pt idx="28">
                  <c:v>37.106029892290934</c:v>
                </c:pt>
                <c:pt idx="29">
                  <c:v>71.485643833958605</c:v>
                </c:pt>
                <c:pt idx="30">
                  <c:v>75.393455766670712</c:v>
                </c:pt>
                <c:pt idx="31">
                  <c:v>108.99195207551736</c:v>
                </c:pt>
                <c:pt idx="32">
                  <c:v>43.869342248578</c:v>
                </c:pt>
                <c:pt idx="33">
                  <c:v>52.705312840372748</c:v>
                </c:pt>
                <c:pt idx="34">
                  <c:v>65.525673529232094</c:v>
                </c:pt>
                <c:pt idx="35">
                  <c:v>57.200699492943983</c:v>
                </c:pt>
                <c:pt idx="36">
                  <c:v>73.842934815810381</c:v>
                </c:pt>
                <c:pt idx="37">
                  <c:v>41.127405461543162</c:v>
                </c:pt>
                <c:pt idx="38">
                  <c:v>51.765394953876225</c:v>
                </c:pt>
                <c:pt idx="39">
                  <c:v>50.949798399413524</c:v>
                </c:pt>
                <c:pt idx="40">
                  <c:v>59.30734925774329</c:v>
                </c:pt>
                <c:pt idx="41">
                  <c:v>60.21016445655836</c:v>
                </c:pt>
                <c:pt idx="42">
                  <c:v>44.314948090527672</c:v>
                </c:pt>
                <c:pt idx="43">
                  <c:v>48.110923957982422</c:v>
                </c:pt>
                <c:pt idx="44">
                  <c:v>45.670489694668184</c:v>
                </c:pt>
                <c:pt idx="45">
                  <c:v>38.741187639726824</c:v>
                </c:pt>
                <c:pt idx="46">
                  <c:v>44.893286987413106</c:v>
                </c:pt>
                <c:pt idx="47">
                  <c:v>37.168652191222861</c:v>
                </c:pt>
                <c:pt idx="48">
                  <c:v>34.258963652332014</c:v>
                </c:pt>
                <c:pt idx="49">
                  <c:v>37.975485739819113</c:v>
                </c:pt>
                <c:pt idx="50">
                  <c:v>39.387682778385539</c:v>
                </c:pt>
                <c:pt idx="51">
                  <c:v>41.900417559051483</c:v>
                </c:pt>
                <c:pt idx="52">
                  <c:v>45.952419839447771</c:v>
                </c:pt>
                <c:pt idx="53">
                  <c:v>48.904993759726359</c:v>
                </c:pt>
                <c:pt idx="54">
                  <c:v>41.113033697477697</c:v>
                </c:pt>
                <c:pt idx="55">
                  <c:v>50.856110803655561</c:v>
                </c:pt>
                <c:pt idx="56">
                  <c:v>54.113660499274559</c:v>
                </c:pt>
                <c:pt idx="57">
                  <c:v>41.468761685388216</c:v>
                </c:pt>
                <c:pt idx="58">
                  <c:v>41.435451785153383</c:v>
                </c:pt>
                <c:pt idx="59">
                  <c:v>40.41712909642969</c:v>
                </c:pt>
                <c:pt idx="60">
                  <c:v>60.277293327549849</c:v>
                </c:pt>
                <c:pt idx="61">
                  <c:v>35.807619247049672</c:v>
                </c:pt>
                <c:pt idx="62">
                  <c:v>36.512144034939169</c:v>
                </c:pt>
                <c:pt idx="63">
                  <c:v>39.149055959118797</c:v>
                </c:pt>
                <c:pt idx="64">
                  <c:v>51.737272902832864</c:v>
                </c:pt>
                <c:pt idx="65">
                  <c:v>33.537754207703848</c:v>
                </c:pt>
                <c:pt idx="66">
                  <c:v>39.359404013844944</c:v>
                </c:pt>
                <c:pt idx="67">
                  <c:v>37.580581428168223</c:v>
                </c:pt>
                <c:pt idx="68">
                  <c:v>48.648172081346466</c:v>
                </c:pt>
                <c:pt idx="69">
                  <c:v>124.70222109366831</c:v>
                </c:pt>
                <c:pt idx="70">
                  <c:v>84.388564429640482</c:v>
                </c:pt>
                <c:pt idx="71">
                  <c:v>119.60423606028471</c:v>
                </c:pt>
                <c:pt idx="72">
                  <c:v>107.67590255268937</c:v>
                </c:pt>
                <c:pt idx="73">
                  <c:v>90.74846524966766</c:v>
                </c:pt>
                <c:pt idx="74">
                  <c:v>67.158269727703171</c:v>
                </c:pt>
                <c:pt idx="75">
                  <c:v>93.145215014413949</c:v>
                </c:pt>
                <c:pt idx="76">
                  <c:v>46.549786766126267</c:v>
                </c:pt>
                <c:pt idx="77">
                  <c:v>63.875581378070343</c:v>
                </c:pt>
                <c:pt idx="78">
                  <c:v>41.457271497986532</c:v>
                </c:pt>
                <c:pt idx="79">
                  <c:v>35.53424372557469</c:v>
                </c:pt>
                <c:pt idx="80">
                  <c:v>34.994071058145231</c:v>
                </c:pt>
                <c:pt idx="81">
                  <c:v>37.397328261289509</c:v>
                </c:pt>
                <c:pt idx="82">
                  <c:v>49.038619849324625</c:v>
                </c:pt>
                <c:pt idx="83">
                  <c:v>56.676601311075771</c:v>
                </c:pt>
                <c:pt idx="84">
                  <c:v>76.063279473191329</c:v>
                </c:pt>
                <c:pt idx="85">
                  <c:v>80.614169131746763</c:v>
                </c:pt>
                <c:pt idx="86">
                  <c:v>111.89661528399211</c:v>
                </c:pt>
                <c:pt idx="87">
                  <c:v>111.43217932900271</c:v>
                </c:pt>
                <c:pt idx="88">
                  <c:v>53.940169161476376</c:v>
                </c:pt>
                <c:pt idx="89">
                  <c:v>62.396845688463429</c:v>
                </c:pt>
                <c:pt idx="90">
                  <c:v>40.053900537796842</c:v>
                </c:pt>
                <c:pt idx="91">
                  <c:v>38.913348238564261</c:v>
                </c:pt>
              </c:numCache>
            </c:numRef>
          </c:val>
          <c:smooth val="0"/>
          <c:extLst>
            <c:ext xmlns:c16="http://schemas.microsoft.com/office/drawing/2014/chart" uri="{C3380CC4-5D6E-409C-BE32-E72D297353CC}">
              <c16:uniqueId val="{00000001-EB74-442B-91A4-1D46271F8B80}"/>
            </c:ext>
          </c:extLst>
        </c:ser>
        <c:dLbls>
          <c:showLegendKey val="0"/>
          <c:showVal val="0"/>
          <c:showCatName val="0"/>
          <c:showSerName val="0"/>
          <c:showPercent val="0"/>
          <c:showBubbleSize val="0"/>
        </c:dLbls>
        <c:smooth val="0"/>
        <c:axId val="63133952"/>
        <c:axId val="62439424"/>
      </c:lineChart>
      <c:catAx>
        <c:axId val="63133952"/>
        <c:scaling>
          <c:orientation val="minMax"/>
        </c:scaling>
        <c:delete val="0"/>
        <c:axPos val="b"/>
        <c:numFmt formatCode="dd/mm/yyyy" sourceLinked="0"/>
        <c:majorTickMark val="none"/>
        <c:minorTickMark val="none"/>
        <c:tickLblPos val="nextTo"/>
        <c:spPr>
          <a:ln>
            <a:solidFill>
              <a:sysClr val="window" lastClr="FFFFFF">
                <a:lumMod val="85000"/>
              </a:sysClr>
            </a:solidFill>
          </a:ln>
        </c:spPr>
        <c:txPr>
          <a:bodyPr/>
          <a:lstStyle/>
          <a:p>
            <a:pPr>
              <a:defRPr sz="800"/>
            </a:pPr>
            <a:endParaRPr lang="es-CL"/>
          </a:p>
        </c:txPr>
        <c:crossAx val="62439424"/>
        <c:crosses val="autoZero"/>
        <c:auto val="1"/>
        <c:lblAlgn val="ctr"/>
        <c:lblOffset val="1"/>
        <c:noMultiLvlLbl val="0"/>
      </c:catAx>
      <c:valAx>
        <c:axId val="62439424"/>
        <c:scaling>
          <c:orientation val="minMax"/>
          <c:max val="200"/>
          <c:min val="0"/>
        </c:scaling>
        <c:delete val="0"/>
        <c:axPos val="l"/>
        <c:majorGridlines>
          <c:spPr>
            <a:ln>
              <a:solidFill>
                <a:schemeClr val="bg1">
                  <a:lumMod val="85000"/>
                </a:schemeClr>
              </a:solidFill>
            </a:ln>
          </c:spPr>
        </c:majorGridlines>
        <c:numFmt formatCode="#,##0" sourceLinked="0"/>
        <c:majorTickMark val="none"/>
        <c:minorTickMark val="none"/>
        <c:tickLblPos val="nextTo"/>
        <c:spPr>
          <a:ln>
            <a:solidFill>
              <a:schemeClr val="bg1">
                <a:lumMod val="85000"/>
              </a:schemeClr>
            </a:solidFill>
          </a:ln>
        </c:spPr>
        <c:txPr>
          <a:bodyPr/>
          <a:lstStyle/>
          <a:p>
            <a:pPr>
              <a:defRPr sz="900"/>
            </a:pPr>
            <a:endParaRPr lang="es-CL"/>
          </a:p>
        </c:txPr>
        <c:crossAx val="63133952"/>
        <c:crosses val="autoZero"/>
        <c:crossBetween val="between"/>
        <c:majorUnit val="40"/>
      </c:valAx>
    </c:plotArea>
    <c:legend>
      <c:legendPos val="b"/>
      <c:layout>
        <c:manualLayout>
          <c:xMode val="edge"/>
          <c:yMode val="edge"/>
          <c:x val="0.38463476702508959"/>
          <c:y val="0.92740040650406508"/>
          <c:w val="0.23073028673835125"/>
          <c:h val="7.2599593495934964E-2"/>
        </c:manualLayout>
      </c:layout>
      <c:overlay val="0"/>
      <c:txPr>
        <a:bodyPr/>
        <a:lstStyle/>
        <a:p>
          <a:pPr>
            <a:defRPr sz="800"/>
          </a:pPr>
          <a:endParaRPr lang="es-CL"/>
        </a:p>
      </c:txPr>
    </c:legend>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2395979997266E-2"/>
          <c:y val="0.10026792478033029"/>
          <c:w val="0.7512829749103942"/>
          <c:h val="0.77865560872724104"/>
        </c:manualLayout>
      </c:layout>
      <c:barChart>
        <c:barDir val="col"/>
        <c:grouping val="clustered"/>
        <c:varyColors val="0"/>
        <c:ser>
          <c:idx val="0"/>
          <c:order val="0"/>
          <c:tx>
            <c:strRef>
              <c:f>'Figura 19, Tabla 18 y 19'!$A$2</c:f>
              <c:strCache>
                <c:ptCount val="1"/>
                <c:pt idx="0">
                  <c:v>Número de Interrupciones </c:v>
                </c:pt>
              </c:strCache>
            </c:strRef>
          </c:tx>
          <c:invertIfNegative val="0"/>
          <c:dPt>
            <c:idx val="0"/>
            <c:invertIfNegative val="0"/>
            <c:bubble3D val="0"/>
            <c:spPr>
              <a:solidFill>
                <a:srgbClr val="9C1212"/>
              </a:solidFill>
            </c:spPr>
            <c:extLst>
              <c:ext xmlns:c16="http://schemas.microsoft.com/office/drawing/2014/chart" uri="{C3380CC4-5D6E-409C-BE32-E72D297353CC}">
                <c16:uniqueId val="{00000000-CBDB-44A4-9419-A3682DA189BC}"/>
              </c:ext>
            </c:extLst>
          </c:dPt>
          <c:dPt>
            <c:idx val="1"/>
            <c:invertIfNegative val="0"/>
            <c:bubble3D val="0"/>
            <c:spPr>
              <a:solidFill>
                <a:srgbClr val="D08600"/>
              </a:solidFill>
            </c:spPr>
            <c:extLst>
              <c:ext xmlns:c16="http://schemas.microsoft.com/office/drawing/2014/chart" uri="{C3380CC4-5D6E-409C-BE32-E72D297353CC}">
                <c16:uniqueId val="{00000001-CBDB-44A4-9419-A3682DA189BC}"/>
              </c:ext>
            </c:extLst>
          </c:dPt>
          <c:dPt>
            <c:idx val="2"/>
            <c:invertIfNegative val="0"/>
            <c:bubble3D val="0"/>
            <c:spPr>
              <a:solidFill>
                <a:srgbClr val="77933C"/>
              </a:solidFill>
            </c:spPr>
            <c:extLst>
              <c:ext xmlns:c16="http://schemas.microsoft.com/office/drawing/2014/chart" uri="{C3380CC4-5D6E-409C-BE32-E72D297353CC}">
                <c16:uniqueId val="{00000002-CBDB-44A4-9419-A3682DA189BC}"/>
              </c:ext>
            </c:extLst>
          </c:dPt>
          <c:dLbls>
            <c:spPr>
              <a:noFill/>
              <a:ln>
                <a:noFill/>
              </a:ln>
              <a:effectLst/>
            </c:spPr>
            <c:txPr>
              <a:bodyPr/>
              <a:lstStyle/>
              <a:p>
                <a:pPr>
                  <a:defRPr sz="1200" b="1">
                    <a:solidFill>
                      <a:schemeClr val="bg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19, Tabla 18 y 19'!$C$3:$E$3</c:f>
              <c:strCache>
                <c:ptCount val="3"/>
                <c:pt idx="0">
                  <c:v>Arica</c:v>
                </c:pt>
                <c:pt idx="1">
                  <c:v>Iquique</c:v>
                </c:pt>
                <c:pt idx="2">
                  <c:v>Antofagasta</c:v>
                </c:pt>
              </c:strCache>
            </c:strRef>
          </c:cat>
          <c:val>
            <c:numRef>
              <c:f>'Figura 19, Tabla 18 y 19'!$C$10:$E$10</c:f>
              <c:numCache>
                <c:formatCode>0</c:formatCode>
                <c:ptCount val="3"/>
                <c:pt idx="0">
                  <c:v>11</c:v>
                </c:pt>
                <c:pt idx="1">
                  <c:v>12</c:v>
                </c:pt>
                <c:pt idx="2">
                  <c:v>10</c:v>
                </c:pt>
              </c:numCache>
            </c:numRef>
          </c:val>
          <c:extLst>
            <c:ext xmlns:c16="http://schemas.microsoft.com/office/drawing/2014/chart" uri="{C3380CC4-5D6E-409C-BE32-E72D297353CC}">
              <c16:uniqueId val="{00000003-CBDB-44A4-9419-A3682DA189BC}"/>
            </c:ext>
          </c:extLst>
        </c:ser>
        <c:dLbls>
          <c:showLegendKey val="0"/>
          <c:showVal val="0"/>
          <c:showCatName val="0"/>
          <c:showSerName val="0"/>
          <c:showPercent val="0"/>
          <c:showBubbleSize val="0"/>
        </c:dLbls>
        <c:gapWidth val="248"/>
        <c:overlap val="59"/>
        <c:axId val="113586944"/>
        <c:axId val="110074496"/>
      </c:barChart>
      <c:valAx>
        <c:axId val="110074496"/>
        <c:scaling>
          <c:orientation val="minMax"/>
        </c:scaling>
        <c:delete val="0"/>
        <c:axPos val="l"/>
        <c:majorGridlines>
          <c:spPr>
            <a:ln>
              <a:solidFill>
                <a:schemeClr val="bg1">
                  <a:lumMod val="85000"/>
                </a:schemeClr>
              </a:solidFill>
            </a:ln>
          </c:spPr>
        </c:majorGridlines>
        <c:title>
          <c:tx>
            <c:rich>
              <a:bodyPr rot="-5400000" vert="horz"/>
              <a:lstStyle/>
              <a:p>
                <a:pPr>
                  <a:defRPr sz="900" b="0"/>
                </a:pPr>
                <a:r>
                  <a:rPr lang="en-US" sz="900" b="0"/>
                  <a:t>Número de Interrupciones</a:t>
                </a:r>
              </a:p>
            </c:rich>
          </c:tx>
          <c:layout>
            <c:manualLayout>
              <c:xMode val="edge"/>
              <c:yMode val="edge"/>
              <c:x val="3.1774193548387148E-4"/>
              <c:y val="0.26531569909517261"/>
            </c:manualLayout>
          </c:layout>
          <c:overlay val="0"/>
        </c:title>
        <c:numFmt formatCode="0" sourceLinked="1"/>
        <c:majorTickMark val="none"/>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113586944"/>
        <c:crosses val="autoZero"/>
        <c:crossBetween val="between"/>
      </c:valAx>
      <c:catAx>
        <c:axId val="113586944"/>
        <c:scaling>
          <c:orientation val="minMax"/>
        </c:scaling>
        <c:delete val="0"/>
        <c:axPos val="b"/>
        <c:numFmt formatCode="General" sourceLinked="0"/>
        <c:majorTickMark val="out"/>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110074496"/>
        <c:crosses val="autoZero"/>
        <c:auto val="1"/>
        <c:lblAlgn val="ctr"/>
        <c:lblOffset val="100"/>
        <c:noMultiLvlLbl val="0"/>
      </c:catAx>
    </c:plotArea>
    <c:legend>
      <c:legendPos val="r"/>
      <c:layout>
        <c:manualLayout>
          <c:xMode val="edge"/>
          <c:yMode val="edge"/>
          <c:x val="0.81070519713261668"/>
          <c:y val="0.27971170992668931"/>
          <c:w val="0.18651415770609375"/>
          <c:h val="0.26218829512666725"/>
        </c:manualLayout>
      </c:layout>
      <c:overlay val="0"/>
      <c:txPr>
        <a:bodyPr/>
        <a:lstStyle/>
        <a:p>
          <a:pPr rtl="0">
            <a:defRPr sz="900">
              <a:latin typeface="+mn-lt"/>
              <a:cs typeface="Arial" pitchFamily="34" charset="0"/>
            </a:defRPr>
          </a:pPr>
          <a:endParaRPr lang="es-CL"/>
        </a:p>
      </c:txPr>
    </c:legend>
    <c:plotVisOnly val="1"/>
    <c:dispBlanksAs val="gap"/>
    <c:showDLblsOverMax val="0"/>
  </c:chart>
  <c:spPr>
    <a:ln>
      <a:noFill/>
    </a:ln>
  </c:spPr>
  <c:printSettings>
    <c:headerFooter/>
    <c:pageMargins b="0.75000000000000866" l="0.70000000000000062" r="0.70000000000000062" t="0.750000000000008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19'!$AD$55:$AD$69</c:f>
              <c:numCache>
                <c:formatCode>0.00</c:formatCode>
                <c:ptCount val="15"/>
                <c:pt idx="0">
                  <c:v>0.16666666666666666</c:v>
                </c:pt>
                <c:pt idx="1">
                  <c:v>0.16666666666666666</c:v>
                </c:pt>
                <c:pt idx="2">
                  <c:v>0.16666666666666666</c:v>
                </c:pt>
              </c:numCache>
            </c:numRef>
          </c:val>
          <c:extLst>
            <c:ext xmlns:c16="http://schemas.microsoft.com/office/drawing/2014/chart" uri="{C3380CC4-5D6E-409C-BE32-E72D297353CC}">
              <c16:uniqueId val="{00000000-DFB5-46C9-84B1-B4109380F913}"/>
            </c:ext>
          </c:extLst>
        </c:ser>
        <c:ser>
          <c:idx val="1"/>
          <c:order val="1"/>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19'!$AE$55:$AE$69</c:f>
              <c:numCache>
                <c:formatCode>0.00</c:formatCode>
                <c:ptCount val="15"/>
                <c:pt idx="0">
                  <c:v>0.1</c:v>
                </c:pt>
                <c:pt idx="1">
                  <c:v>0.1</c:v>
                </c:pt>
                <c:pt idx="2">
                  <c:v>0.1</c:v>
                </c:pt>
              </c:numCache>
            </c:numRef>
          </c:val>
          <c:extLst>
            <c:ext xmlns:c16="http://schemas.microsoft.com/office/drawing/2014/chart" uri="{C3380CC4-5D6E-409C-BE32-E72D297353CC}">
              <c16:uniqueId val="{00000001-DFB5-46C9-84B1-B4109380F913}"/>
            </c:ext>
          </c:extLst>
        </c:ser>
        <c:ser>
          <c:idx val="2"/>
          <c:order val="2"/>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19'!$AF$55:$AF$69</c:f>
              <c:numCache>
                <c:formatCode>0.00</c:formatCode>
                <c:ptCount val="15"/>
                <c:pt idx="0">
                  <c:v>6.6666666666666666E-2</c:v>
                </c:pt>
                <c:pt idx="1">
                  <c:v>6.6666666666666666E-2</c:v>
                </c:pt>
                <c:pt idx="2">
                  <c:v>6.6666666666666666E-2</c:v>
                </c:pt>
              </c:numCache>
            </c:numRef>
          </c:val>
          <c:extLst>
            <c:ext xmlns:c16="http://schemas.microsoft.com/office/drawing/2014/chart" uri="{C3380CC4-5D6E-409C-BE32-E72D297353CC}">
              <c16:uniqueId val="{00000002-DFB5-46C9-84B1-B4109380F913}"/>
            </c:ext>
          </c:extLst>
        </c:ser>
        <c:ser>
          <c:idx val="3"/>
          <c:order val="3"/>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19'!$AG$55:$AG$69</c:f>
              <c:numCache>
                <c:formatCode>0.00</c:formatCode>
                <c:ptCount val="15"/>
                <c:pt idx="3">
                  <c:v>0</c:v>
                </c:pt>
                <c:pt idx="4">
                  <c:v>0.21666666666666667</c:v>
                </c:pt>
                <c:pt idx="5">
                  <c:v>0</c:v>
                </c:pt>
              </c:numCache>
            </c:numRef>
          </c:val>
          <c:extLst>
            <c:ext xmlns:c16="http://schemas.microsoft.com/office/drawing/2014/chart" uri="{C3380CC4-5D6E-409C-BE32-E72D297353CC}">
              <c16:uniqueId val="{00000003-DFB5-46C9-84B1-B4109380F913}"/>
            </c:ext>
          </c:extLst>
        </c:ser>
        <c:ser>
          <c:idx val="4"/>
          <c:order val="4"/>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19'!$AH$55:$AH$69</c:f>
              <c:numCache>
                <c:formatCode>0.00</c:formatCode>
                <c:ptCount val="15"/>
                <c:pt idx="3">
                  <c:v>0</c:v>
                </c:pt>
                <c:pt idx="4">
                  <c:v>0</c:v>
                </c:pt>
                <c:pt idx="5">
                  <c:v>8.3333333333333329E-2</c:v>
                </c:pt>
              </c:numCache>
            </c:numRef>
          </c:val>
          <c:extLst>
            <c:ext xmlns:c16="http://schemas.microsoft.com/office/drawing/2014/chart" uri="{C3380CC4-5D6E-409C-BE32-E72D297353CC}">
              <c16:uniqueId val="{00000004-DFB5-46C9-84B1-B4109380F913}"/>
            </c:ext>
          </c:extLst>
        </c:ser>
        <c:ser>
          <c:idx val="5"/>
          <c:order val="5"/>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19'!$AI$55:$AI$69</c:f>
              <c:numCache>
                <c:formatCode>0.00</c:formatCode>
                <c:ptCount val="15"/>
                <c:pt idx="3">
                  <c:v>0.28333333333333333</c:v>
                </c:pt>
                <c:pt idx="4">
                  <c:v>0.28333333333333333</c:v>
                </c:pt>
                <c:pt idx="5">
                  <c:v>0.28333333333333333</c:v>
                </c:pt>
              </c:numCache>
            </c:numRef>
          </c:val>
          <c:extLst>
            <c:ext xmlns:c16="http://schemas.microsoft.com/office/drawing/2014/chart" uri="{C3380CC4-5D6E-409C-BE32-E72D297353CC}">
              <c16:uniqueId val="{00000005-DFB5-46C9-84B1-B4109380F913}"/>
            </c:ext>
          </c:extLst>
        </c:ser>
        <c:ser>
          <c:idx val="6"/>
          <c:order val="6"/>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19'!$AJ$55:$AJ$69</c:f>
              <c:numCache>
                <c:formatCode>0.00</c:formatCode>
                <c:ptCount val="15"/>
                <c:pt idx="3">
                  <c:v>0</c:v>
                </c:pt>
                <c:pt idx="4">
                  <c:v>0.38333333333333336</c:v>
                </c:pt>
                <c:pt idx="5">
                  <c:v>0</c:v>
                </c:pt>
              </c:numCache>
            </c:numRef>
          </c:val>
          <c:extLst>
            <c:ext xmlns:c16="http://schemas.microsoft.com/office/drawing/2014/chart" uri="{C3380CC4-5D6E-409C-BE32-E72D297353CC}">
              <c16:uniqueId val="{00000006-DFB5-46C9-84B1-B4109380F913}"/>
            </c:ext>
          </c:extLst>
        </c:ser>
        <c:ser>
          <c:idx val="7"/>
          <c:order val="7"/>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19'!$AK$55:$AK$69</c:f>
              <c:numCache>
                <c:formatCode>0.00</c:formatCode>
                <c:ptCount val="15"/>
                <c:pt idx="6">
                  <c:v>0.15</c:v>
                </c:pt>
                <c:pt idx="7">
                  <c:v>0.15</c:v>
                </c:pt>
                <c:pt idx="8">
                  <c:v>0.15</c:v>
                </c:pt>
              </c:numCache>
            </c:numRef>
          </c:val>
          <c:extLst>
            <c:ext xmlns:c16="http://schemas.microsoft.com/office/drawing/2014/chart" uri="{C3380CC4-5D6E-409C-BE32-E72D297353CC}">
              <c16:uniqueId val="{00000007-DFB5-46C9-84B1-B4109380F913}"/>
            </c:ext>
          </c:extLst>
        </c:ser>
        <c:ser>
          <c:idx val="8"/>
          <c:order val="8"/>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19'!$AL$55:$AL$69</c:f>
              <c:numCache>
                <c:formatCode>0.00</c:formatCode>
                <c:ptCount val="15"/>
                <c:pt idx="6">
                  <c:v>0.15</c:v>
                </c:pt>
                <c:pt idx="7">
                  <c:v>0.15</c:v>
                </c:pt>
                <c:pt idx="8">
                  <c:v>0.15</c:v>
                </c:pt>
              </c:numCache>
            </c:numRef>
          </c:val>
          <c:extLst>
            <c:ext xmlns:c16="http://schemas.microsoft.com/office/drawing/2014/chart" uri="{C3380CC4-5D6E-409C-BE32-E72D297353CC}">
              <c16:uniqueId val="{00000008-DFB5-46C9-84B1-B4109380F913}"/>
            </c:ext>
          </c:extLst>
        </c:ser>
        <c:ser>
          <c:idx val="9"/>
          <c:order val="9"/>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19'!$AM$55:$AM$69</c:f>
              <c:numCache>
                <c:formatCode>0.00</c:formatCode>
                <c:ptCount val="15"/>
                <c:pt idx="6">
                  <c:v>0.1</c:v>
                </c:pt>
                <c:pt idx="7">
                  <c:v>0.1</c:v>
                </c:pt>
                <c:pt idx="8">
                  <c:v>0.1</c:v>
                </c:pt>
              </c:numCache>
            </c:numRef>
          </c:val>
          <c:extLst>
            <c:ext xmlns:c16="http://schemas.microsoft.com/office/drawing/2014/chart" uri="{C3380CC4-5D6E-409C-BE32-E72D297353CC}">
              <c16:uniqueId val="{00000009-DFB5-46C9-84B1-B4109380F913}"/>
            </c:ext>
          </c:extLst>
        </c:ser>
        <c:ser>
          <c:idx val="10"/>
          <c:order val="10"/>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19'!$AN$55:$AN$69</c:f>
              <c:numCache>
                <c:formatCode>0.00</c:formatCode>
                <c:ptCount val="15"/>
                <c:pt idx="6">
                  <c:v>0.13</c:v>
                </c:pt>
                <c:pt idx="7">
                  <c:v>0.13</c:v>
                </c:pt>
                <c:pt idx="8">
                  <c:v>0.13</c:v>
                </c:pt>
              </c:numCache>
            </c:numRef>
          </c:val>
          <c:extLst>
            <c:ext xmlns:c16="http://schemas.microsoft.com/office/drawing/2014/chart" uri="{C3380CC4-5D6E-409C-BE32-E72D297353CC}">
              <c16:uniqueId val="{0000000A-DFB5-46C9-84B1-B4109380F913}"/>
            </c:ext>
          </c:extLst>
        </c:ser>
        <c:ser>
          <c:idx val="11"/>
          <c:order val="11"/>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19'!$AO$55:$AO$69</c:f>
              <c:numCache>
                <c:formatCode>0.00</c:formatCode>
                <c:ptCount val="15"/>
                <c:pt idx="9">
                  <c:v>0.23</c:v>
                </c:pt>
                <c:pt idx="10">
                  <c:v>0.23</c:v>
                </c:pt>
                <c:pt idx="11">
                  <c:v>0.23</c:v>
                </c:pt>
              </c:numCache>
            </c:numRef>
          </c:val>
          <c:extLst>
            <c:ext xmlns:c16="http://schemas.microsoft.com/office/drawing/2014/chart" uri="{C3380CC4-5D6E-409C-BE32-E72D297353CC}">
              <c16:uniqueId val="{0000000B-DFB5-46C9-84B1-B4109380F913}"/>
            </c:ext>
          </c:extLst>
        </c:ser>
        <c:ser>
          <c:idx val="12"/>
          <c:order val="12"/>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19'!$AP$55:$AP$69</c:f>
              <c:numCache>
                <c:formatCode>0.00</c:formatCode>
                <c:ptCount val="15"/>
                <c:pt idx="12">
                  <c:v>0</c:v>
                </c:pt>
                <c:pt idx="13">
                  <c:v>0.25</c:v>
                </c:pt>
                <c:pt idx="14">
                  <c:v>0</c:v>
                </c:pt>
              </c:numCache>
            </c:numRef>
          </c:val>
          <c:extLst>
            <c:ext xmlns:c16="http://schemas.microsoft.com/office/drawing/2014/chart" uri="{C3380CC4-5D6E-409C-BE32-E72D297353CC}">
              <c16:uniqueId val="{0000000C-DFB5-46C9-84B1-B4109380F913}"/>
            </c:ext>
          </c:extLst>
        </c:ser>
        <c:ser>
          <c:idx val="13"/>
          <c:order val="13"/>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19'!$AQ$55:$AQ$69</c:f>
              <c:numCache>
                <c:formatCode>0.00</c:formatCode>
                <c:ptCount val="15"/>
                <c:pt idx="12">
                  <c:v>2.83</c:v>
                </c:pt>
                <c:pt idx="13">
                  <c:v>0</c:v>
                </c:pt>
                <c:pt idx="14">
                  <c:v>0</c:v>
                </c:pt>
              </c:numCache>
            </c:numRef>
          </c:val>
          <c:extLst>
            <c:ext xmlns:c16="http://schemas.microsoft.com/office/drawing/2014/chart" uri="{C3380CC4-5D6E-409C-BE32-E72D297353CC}">
              <c16:uniqueId val="{0000000D-DFB5-46C9-84B1-B4109380F913}"/>
            </c:ext>
          </c:extLst>
        </c:ser>
        <c:ser>
          <c:idx val="14"/>
          <c:order val="14"/>
          <c:spPr>
            <a:solidFill>
              <a:srgbClr val="9C1212"/>
            </a:solidFill>
            <a:ln>
              <a:noFill/>
            </a:ln>
            <a:effectLst/>
          </c:spPr>
          <c:invertIfNegative val="0"/>
          <c:cat>
            <c:multiLvlStrRef>
              <c:f>'Figura 19, Tabla 18 y 19'!$AB$55:$AC$69</c:f>
              <c:multiLvlStrCache>
                <c:ptCount val="15"/>
                <c:lvl>
                  <c:pt idx="0">
                    <c:v>Arica</c:v>
                  </c:pt>
                  <c:pt idx="1">
                    <c:v>Iquique</c:v>
                  </c:pt>
                  <c:pt idx="2">
                    <c:v>Antofagasta</c:v>
                  </c:pt>
                  <c:pt idx="3">
                    <c:v>Arica</c:v>
                  </c:pt>
                  <c:pt idx="4">
                    <c:v>Iquique</c:v>
                  </c:pt>
                  <c:pt idx="5">
                    <c:v>Antofagasta</c:v>
                  </c:pt>
                  <c:pt idx="6">
                    <c:v>Arica</c:v>
                  </c:pt>
                  <c:pt idx="7">
                    <c:v>Iquique</c:v>
                  </c:pt>
                  <c:pt idx="8">
                    <c:v>Antofagasta</c:v>
                  </c:pt>
                  <c:pt idx="9">
                    <c:v>Arica</c:v>
                  </c:pt>
                  <c:pt idx="10">
                    <c:v>Iquique</c:v>
                  </c:pt>
                  <c:pt idx="11">
                    <c:v>Antofagasta</c:v>
                  </c:pt>
                  <c:pt idx="12">
                    <c:v>Arica</c:v>
                  </c:pt>
                  <c:pt idx="13">
                    <c:v>Iquique</c:v>
                  </c:pt>
                  <c:pt idx="14">
                    <c:v>Antofagasta</c:v>
                  </c:pt>
                </c:lvl>
                <c:lvl>
                  <c:pt idx="0">
                    <c:v>Abril</c:v>
                  </c:pt>
                  <c:pt idx="3">
                    <c:v>Mayo</c:v>
                  </c:pt>
                  <c:pt idx="6">
                    <c:v>Julio</c:v>
                  </c:pt>
                  <c:pt idx="9">
                    <c:v>Agosto</c:v>
                  </c:pt>
                  <c:pt idx="12">
                    <c:v>Septiembre</c:v>
                  </c:pt>
                </c:lvl>
              </c:multiLvlStrCache>
            </c:multiLvlStrRef>
          </c:cat>
          <c:val>
            <c:numRef>
              <c:f>'Figura 19, Tabla 18 y 19'!$AR$55:$AR$69</c:f>
              <c:numCache>
                <c:formatCode>0.00</c:formatCode>
                <c:ptCount val="15"/>
                <c:pt idx="12">
                  <c:v>0.12</c:v>
                </c:pt>
                <c:pt idx="13">
                  <c:v>0</c:v>
                </c:pt>
                <c:pt idx="14">
                  <c:v>0</c:v>
                </c:pt>
              </c:numCache>
            </c:numRef>
          </c:val>
          <c:extLst>
            <c:ext xmlns:c16="http://schemas.microsoft.com/office/drawing/2014/chart" uri="{C3380CC4-5D6E-409C-BE32-E72D297353CC}">
              <c16:uniqueId val="{0000000E-DFB5-46C9-84B1-B4109380F913}"/>
            </c:ext>
          </c:extLst>
        </c:ser>
        <c:dLbls>
          <c:showLegendKey val="0"/>
          <c:showVal val="0"/>
          <c:showCatName val="0"/>
          <c:showSerName val="0"/>
          <c:showPercent val="0"/>
          <c:showBubbleSize val="0"/>
        </c:dLbls>
        <c:gapWidth val="219"/>
        <c:overlap val="100"/>
        <c:axId val="1545257104"/>
        <c:axId val="1545242344"/>
      </c:barChart>
      <c:catAx>
        <c:axId val="154525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545242344"/>
        <c:crosses val="autoZero"/>
        <c:auto val="1"/>
        <c:lblAlgn val="ctr"/>
        <c:lblOffset val="100"/>
        <c:noMultiLvlLbl val="0"/>
      </c:catAx>
      <c:valAx>
        <c:axId val="1545242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545257104"/>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344086021505424E-2"/>
          <c:y val="9.8949864498645068E-2"/>
          <c:w val="0.90262007168460734"/>
          <c:h val="0.81276253387533859"/>
        </c:manualLayout>
      </c:layout>
      <c:lineChart>
        <c:grouping val="standard"/>
        <c:varyColors val="0"/>
        <c:ser>
          <c:idx val="3"/>
          <c:order val="0"/>
          <c:tx>
            <c:strRef>
              <c:f>'Figura 20 y Figura 21'!$I$1</c:f>
              <c:strCache>
                <c:ptCount val="1"/>
                <c:pt idx="0">
                  <c:v>Reserva Esperada</c:v>
                </c:pt>
              </c:strCache>
            </c:strRef>
          </c:tx>
          <c:spPr>
            <a:ln w="28575">
              <a:solidFill>
                <a:srgbClr val="D08600"/>
              </a:solidFill>
            </a:ln>
          </c:spPr>
          <c:marker>
            <c:symbol val="none"/>
          </c:marker>
          <c:cat>
            <c:numRef>
              <c:f>'Figura 20 y Figura 21'!$A$2:$A$366</c:f>
              <c:numCache>
                <c:formatCode>m/d/yyyy</c:formatCode>
                <c:ptCount val="365"/>
                <c:pt idx="0">
                  <c:v>42644</c:v>
                </c:pt>
                <c:pt idx="1">
                  <c:v>42645</c:v>
                </c:pt>
                <c:pt idx="2">
                  <c:v>42646</c:v>
                </c:pt>
                <c:pt idx="3">
                  <c:v>42647</c:v>
                </c:pt>
                <c:pt idx="4">
                  <c:v>42648</c:v>
                </c:pt>
                <c:pt idx="5">
                  <c:v>42649</c:v>
                </c:pt>
                <c:pt idx="6">
                  <c:v>42650</c:v>
                </c:pt>
                <c:pt idx="7">
                  <c:v>42651</c:v>
                </c:pt>
                <c:pt idx="8">
                  <c:v>42652</c:v>
                </c:pt>
                <c:pt idx="9">
                  <c:v>42653</c:v>
                </c:pt>
                <c:pt idx="10">
                  <c:v>42654</c:v>
                </c:pt>
                <c:pt idx="11">
                  <c:v>42655</c:v>
                </c:pt>
                <c:pt idx="12">
                  <c:v>42656</c:v>
                </c:pt>
                <c:pt idx="13">
                  <c:v>42657</c:v>
                </c:pt>
                <c:pt idx="14">
                  <c:v>42658</c:v>
                </c:pt>
                <c:pt idx="15">
                  <c:v>42659</c:v>
                </c:pt>
                <c:pt idx="16">
                  <c:v>42660</c:v>
                </c:pt>
                <c:pt idx="17">
                  <c:v>42661</c:v>
                </c:pt>
                <c:pt idx="18">
                  <c:v>42662</c:v>
                </c:pt>
                <c:pt idx="19">
                  <c:v>42663</c:v>
                </c:pt>
                <c:pt idx="20">
                  <c:v>42664</c:v>
                </c:pt>
                <c:pt idx="21">
                  <c:v>42665</c:v>
                </c:pt>
                <c:pt idx="22">
                  <c:v>42666</c:v>
                </c:pt>
                <c:pt idx="23">
                  <c:v>42667</c:v>
                </c:pt>
                <c:pt idx="24">
                  <c:v>42668</c:v>
                </c:pt>
                <c:pt idx="25">
                  <c:v>42669</c:v>
                </c:pt>
                <c:pt idx="26">
                  <c:v>42670</c:v>
                </c:pt>
                <c:pt idx="27">
                  <c:v>42671</c:v>
                </c:pt>
                <c:pt idx="28">
                  <c:v>42672</c:v>
                </c:pt>
                <c:pt idx="29">
                  <c:v>42673</c:v>
                </c:pt>
                <c:pt idx="30">
                  <c:v>42674</c:v>
                </c:pt>
                <c:pt idx="31">
                  <c:v>42675</c:v>
                </c:pt>
                <c:pt idx="32">
                  <c:v>42676</c:v>
                </c:pt>
                <c:pt idx="33">
                  <c:v>42677</c:v>
                </c:pt>
                <c:pt idx="34">
                  <c:v>42678</c:v>
                </c:pt>
                <c:pt idx="35">
                  <c:v>42679</c:v>
                </c:pt>
                <c:pt idx="36">
                  <c:v>42680</c:v>
                </c:pt>
                <c:pt idx="37">
                  <c:v>42681</c:v>
                </c:pt>
                <c:pt idx="38">
                  <c:v>42682</c:v>
                </c:pt>
                <c:pt idx="39">
                  <c:v>42683</c:v>
                </c:pt>
                <c:pt idx="40">
                  <c:v>42684</c:v>
                </c:pt>
                <c:pt idx="41">
                  <c:v>42685</c:v>
                </c:pt>
                <c:pt idx="42">
                  <c:v>42686</c:v>
                </c:pt>
                <c:pt idx="43">
                  <c:v>42687</c:v>
                </c:pt>
                <c:pt idx="44">
                  <c:v>42688</c:v>
                </c:pt>
                <c:pt idx="45">
                  <c:v>42689</c:v>
                </c:pt>
                <c:pt idx="46">
                  <c:v>42690</c:v>
                </c:pt>
                <c:pt idx="47">
                  <c:v>42691</c:v>
                </c:pt>
                <c:pt idx="48">
                  <c:v>42692</c:v>
                </c:pt>
                <c:pt idx="49">
                  <c:v>42693</c:v>
                </c:pt>
                <c:pt idx="50">
                  <c:v>42694</c:v>
                </c:pt>
                <c:pt idx="51">
                  <c:v>42695</c:v>
                </c:pt>
                <c:pt idx="52">
                  <c:v>42696</c:v>
                </c:pt>
                <c:pt idx="53">
                  <c:v>42697</c:v>
                </c:pt>
                <c:pt idx="54">
                  <c:v>42698</c:v>
                </c:pt>
                <c:pt idx="55">
                  <c:v>42699</c:v>
                </c:pt>
                <c:pt idx="56">
                  <c:v>42700</c:v>
                </c:pt>
                <c:pt idx="57">
                  <c:v>42701</c:v>
                </c:pt>
                <c:pt idx="58">
                  <c:v>42702</c:v>
                </c:pt>
                <c:pt idx="59">
                  <c:v>42703</c:v>
                </c:pt>
                <c:pt idx="60">
                  <c:v>42704</c:v>
                </c:pt>
                <c:pt idx="61">
                  <c:v>42705</c:v>
                </c:pt>
                <c:pt idx="62">
                  <c:v>42706</c:v>
                </c:pt>
                <c:pt idx="63">
                  <c:v>42707</c:v>
                </c:pt>
                <c:pt idx="64">
                  <c:v>42708</c:v>
                </c:pt>
                <c:pt idx="65">
                  <c:v>42709</c:v>
                </c:pt>
                <c:pt idx="66">
                  <c:v>42710</c:v>
                </c:pt>
                <c:pt idx="67">
                  <c:v>42711</c:v>
                </c:pt>
                <c:pt idx="68">
                  <c:v>42712</c:v>
                </c:pt>
                <c:pt idx="69">
                  <c:v>42713</c:v>
                </c:pt>
                <c:pt idx="70">
                  <c:v>42714</c:v>
                </c:pt>
                <c:pt idx="71">
                  <c:v>42715</c:v>
                </c:pt>
                <c:pt idx="72">
                  <c:v>42716</c:v>
                </c:pt>
                <c:pt idx="73">
                  <c:v>42717</c:v>
                </c:pt>
                <c:pt idx="74">
                  <c:v>42718</c:v>
                </c:pt>
                <c:pt idx="75">
                  <c:v>42719</c:v>
                </c:pt>
                <c:pt idx="76">
                  <c:v>42720</c:v>
                </c:pt>
                <c:pt idx="77">
                  <c:v>42721</c:v>
                </c:pt>
                <c:pt idx="78">
                  <c:v>42722</c:v>
                </c:pt>
                <c:pt idx="79">
                  <c:v>42723</c:v>
                </c:pt>
                <c:pt idx="80">
                  <c:v>42724</c:v>
                </c:pt>
                <c:pt idx="81">
                  <c:v>42725</c:v>
                </c:pt>
                <c:pt idx="82">
                  <c:v>42726</c:v>
                </c:pt>
                <c:pt idx="83">
                  <c:v>42727</c:v>
                </c:pt>
                <c:pt idx="84">
                  <c:v>42728</c:v>
                </c:pt>
                <c:pt idx="85">
                  <c:v>42729</c:v>
                </c:pt>
                <c:pt idx="86">
                  <c:v>42730</c:v>
                </c:pt>
                <c:pt idx="87">
                  <c:v>42731</c:v>
                </c:pt>
                <c:pt idx="88">
                  <c:v>42732</c:v>
                </c:pt>
                <c:pt idx="89">
                  <c:v>42733</c:v>
                </c:pt>
                <c:pt idx="90">
                  <c:v>42734</c:v>
                </c:pt>
                <c:pt idx="91">
                  <c:v>42735</c:v>
                </c:pt>
                <c:pt idx="92">
                  <c:v>42736</c:v>
                </c:pt>
                <c:pt idx="93">
                  <c:v>42737</c:v>
                </c:pt>
                <c:pt idx="94">
                  <c:v>42738</c:v>
                </c:pt>
                <c:pt idx="95">
                  <c:v>42739</c:v>
                </c:pt>
                <c:pt idx="96">
                  <c:v>42740</c:v>
                </c:pt>
                <c:pt idx="97">
                  <c:v>42741</c:v>
                </c:pt>
                <c:pt idx="98">
                  <c:v>42742</c:v>
                </c:pt>
                <c:pt idx="99">
                  <c:v>42743</c:v>
                </c:pt>
                <c:pt idx="100">
                  <c:v>42744</c:v>
                </c:pt>
                <c:pt idx="101">
                  <c:v>42745</c:v>
                </c:pt>
                <c:pt idx="102">
                  <c:v>42746</c:v>
                </c:pt>
                <c:pt idx="103">
                  <c:v>42747</c:v>
                </c:pt>
                <c:pt idx="104">
                  <c:v>42748</c:v>
                </c:pt>
                <c:pt idx="105">
                  <c:v>42749</c:v>
                </c:pt>
                <c:pt idx="106">
                  <c:v>42750</c:v>
                </c:pt>
                <c:pt idx="107">
                  <c:v>42751</c:v>
                </c:pt>
                <c:pt idx="108">
                  <c:v>42752</c:v>
                </c:pt>
                <c:pt idx="109">
                  <c:v>42753</c:v>
                </c:pt>
                <c:pt idx="110">
                  <c:v>42754</c:v>
                </c:pt>
                <c:pt idx="111">
                  <c:v>42755</c:v>
                </c:pt>
                <c:pt idx="112">
                  <c:v>42756</c:v>
                </c:pt>
                <c:pt idx="113">
                  <c:v>42757</c:v>
                </c:pt>
                <c:pt idx="114">
                  <c:v>42758</c:v>
                </c:pt>
                <c:pt idx="115">
                  <c:v>42759</c:v>
                </c:pt>
                <c:pt idx="116">
                  <c:v>42760</c:v>
                </c:pt>
                <c:pt idx="117">
                  <c:v>42761</c:v>
                </c:pt>
                <c:pt idx="118">
                  <c:v>42762</c:v>
                </c:pt>
                <c:pt idx="119">
                  <c:v>42763</c:v>
                </c:pt>
                <c:pt idx="120">
                  <c:v>42764</c:v>
                </c:pt>
                <c:pt idx="121">
                  <c:v>42765</c:v>
                </c:pt>
                <c:pt idx="122">
                  <c:v>42766</c:v>
                </c:pt>
                <c:pt idx="123">
                  <c:v>42767</c:v>
                </c:pt>
                <c:pt idx="124">
                  <c:v>42768</c:v>
                </c:pt>
                <c:pt idx="125">
                  <c:v>42769</c:v>
                </c:pt>
                <c:pt idx="126">
                  <c:v>42770</c:v>
                </c:pt>
                <c:pt idx="127">
                  <c:v>42771</c:v>
                </c:pt>
                <c:pt idx="128">
                  <c:v>42772</c:v>
                </c:pt>
                <c:pt idx="129">
                  <c:v>42773</c:v>
                </c:pt>
                <c:pt idx="130">
                  <c:v>42774</c:v>
                </c:pt>
                <c:pt idx="131">
                  <c:v>42775</c:v>
                </c:pt>
                <c:pt idx="132">
                  <c:v>42776</c:v>
                </c:pt>
                <c:pt idx="133">
                  <c:v>42777</c:v>
                </c:pt>
                <c:pt idx="134">
                  <c:v>42778</c:v>
                </c:pt>
                <c:pt idx="135">
                  <c:v>42779</c:v>
                </c:pt>
                <c:pt idx="136">
                  <c:v>42780</c:v>
                </c:pt>
                <c:pt idx="137">
                  <c:v>42781</c:v>
                </c:pt>
                <c:pt idx="138">
                  <c:v>42782</c:v>
                </c:pt>
                <c:pt idx="139">
                  <c:v>42783</c:v>
                </c:pt>
                <c:pt idx="140">
                  <c:v>42784</c:v>
                </c:pt>
                <c:pt idx="141">
                  <c:v>42785</c:v>
                </c:pt>
                <c:pt idx="142">
                  <c:v>42786</c:v>
                </c:pt>
                <c:pt idx="143">
                  <c:v>42787</c:v>
                </c:pt>
                <c:pt idx="144">
                  <c:v>42788</c:v>
                </c:pt>
                <c:pt idx="145">
                  <c:v>42789</c:v>
                </c:pt>
                <c:pt idx="146">
                  <c:v>42790</c:v>
                </c:pt>
                <c:pt idx="147">
                  <c:v>42791</c:v>
                </c:pt>
                <c:pt idx="148">
                  <c:v>42792</c:v>
                </c:pt>
                <c:pt idx="149">
                  <c:v>42793</c:v>
                </c:pt>
                <c:pt idx="150">
                  <c:v>42794</c:v>
                </c:pt>
                <c:pt idx="151">
                  <c:v>42795</c:v>
                </c:pt>
                <c:pt idx="152">
                  <c:v>42796</c:v>
                </c:pt>
                <c:pt idx="153">
                  <c:v>42797</c:v>
                </c:pt>
                <c:pt idx="154">
                  <c:v>42798</c:v>
                </c:pt>
                <c:pt idx="155">
                  <c:v>42799</c:v>
                </c:pt>
                <c:pt idx="156">
                  <c:v>42800</c:v>
                </c:pt>
                <c:pt idx="157">
                  <c:v>42801</c:v>
                </c:pt>
                <c:pt idx="158">
                  <c:v>42802</c:v>
                </c:pt>
                <c:pt idx="159">
                  <c:v>42803</c:v>
                </c:pt>
                <c:pt idx="160">
                  <c:v>42804</c:v>
                </c:pt>
                <c:pt idx="161">
                  <c:v>42805</c:v>
                </c:pt>
                <c:pt idx="162">
                  <c:v>42806</c:v>
                </c:pt>
                <c:pt idx="163">
                  <c:v>42807</c:v>
                </c:pt>
                <c:pt idx="164">
                  <c:v>42808</c:v>
                </c:pt>
                <c:pt idx="165">
                  <c:v>42809</c:v>
                </c:pt>
                <c:pt idx="166">
                  <c:v>42810</c:v>
                </c:pt>
                <c:pt idx="167">
                  <c:v>42811</c:v>
                </c:pt>
                <c:pt idx="168">
                  <c:v>42812</c:v>
                </c:pt>
                <c:pt idx="169">
                  <c:v>42813</c:v>
                </c:pt>
                <c:pt idx="170">
                  <c:v>42814</c:v>
                </c:pt>
                <c:pt idx="171">
                  <c:v>42815</c:v>
                </c:pt>
                <c:pt idx="172">
                  <c:v>42816</c:v>
                </c:pt>
                <c:pt idx="173">
                  <c:v>42817</c:v>
                </c:pt>
                <c:pt idx="174">
                  <c:v>42818</c:v>
                </c:pt>
                <c:pt idx="175">
                  <c:v>42819</c:v>
                </c:pt>
                <c:pt idx="176">
                  <c:v>42820</c:v>
                </c:pt>
                <c:pt idx="177">
                  <c:v>42821</c:v>
                </c:pt>
                <c:pt idx="178">
                  <c:v>42822</c:v>
                </c:pt>
                <c:pt idx="179">
                  <c:v>42823</c:v>
                </c:pt>
                <c:pt idx="180">
                  <c:v>42824</c:v>
                </c:pt>
                <c:pt idx="181">
                  <c:v>42825</c:v>
                </c:pt>
                <c:pt idx="182">
                  <c:v>42826</c:v>
                </c:pt>
                <c:pt idx="183">
                  <c:v>42827</c:v>
                </c:pt>
                <c:pt idx="184">
                  <c:v>42828</c:v>
                </c:pt>
                <c:pt idx="185">
                  <c:v>42829</c:v>
                </c:pt>
                <c:pt idx="186">
                  <c:v>42830</c:v>
                </c:pt>
                <c:pt idx="187">
                  <c:v>42831</c:v>
                </c:pt>
                <c:pt idx="188">
                  <c:v>42832</c:v>
                </c:pt>
                <c:pt idx="189">
                  <c:v>42833</c:v>
                </c:pt>
                <c:pt idx="190">
                  <c:v>42834</c:v>
                </c:pt>
                <c:pt idx="191">
                  <c:v>42835</c:v>
                </c:pt>
                <c:pt idx="192">
                  <c:v>42836</c:v>
                </c:pt>
                <c:pt idx="193">
                  <c:v>42837</c:v>
                </c:pt>
                <c:pt idx="194">
                  <c:v>42838</c:v>
                </c:pt>
                <c:pt idx="195">
                  <c:v>42839</c:v>
                </c:pt>
                <c:pt idx="196">
                  <c:v>42840</c:v>
                </c:pt>
                <c:pt idx="197">
                  <c:v>42841</c:v>
                </c:pt>
                <c:pt idx="198">
                  <c:v>42842</c:v>
                </c:pt>
                <c:pt idx="199">
                  <c:v>42843</c:v>
                </c:pt>
                <c:pt idx="200">
                  <c:v>42844</c:v>
                </c:pt>
                <c:pt idx="201">
                  <c:v>42845</c:v>
                </c:pt>
                <c:pt idx="202">
                  <c:v>42846</c:v>
                </c:pt>
                <c:pt idx="203">
                  <c:v>42847</c:v>
                </c:pt>
                <c:pt idx="204">
                  <c:v>42848</c:v>
                </c:pt>
                <c:pt idx="205">
                  <c:v>42849</c:v>
                </c:pt>
                <c:pt idx="206">
                  <c:v>42850</c:v>
                </c:pt>
                <c:pt idx="207">
                  <c:v>42851</c:v>
                </c:pt>
                <c:pt idx="208">
                  <c:v>42852</c:v>
                </c:pt>
                <c:pt idx="209">
                  <c:v>42853</c:v>
                </c:pt>
                <c:pt idx="210">
                  <c:v>42854</c:v>
                </c:pt>
                <c:pt idx="211">
                  <c:v>42855</c:v>
                </c:pt>
                <c:pt idx="212">
                  <c:v>42856</c:v>
                </c:pt>
                <c:pt idx="213">
                  <c:v>42857</c:v>
                </c:pt>
                <c:pt idx="214">
                  <c:v>42858</c:v>
                </c:pt>
                <c:pt idx="215">
                  <c:v>42859</c:v>
                </c:pt>
                <c:pt idx="216">
                  <c:v>42860</c:v>
                </c:pt>
                <c:pt idx="217">
                  <c:v>42861</c:v>
                </c:pt>
                <c:pt idx="218">
                  <c:v>42862</c:v>
                </c:pt>
                <c:pt idx="219">
                  <c:v>42863</c:v>
                </c:pt>
                <c:pt idx="220">
                  <c:v>42864</c:v>
                </c:pt>
                <c:pt idx="221">
                  <c:v>42865</c:v>
                </c:pt>
                <c:pt idx="222">
                  <c:v>42866</c:v>
                </c:pt>
                <c:pt idx="223">
                  <c:v>42867</c:v>
                </c:pt>
                <c:pt idx="224">
                  <c:v>42868</c:v>
                </c:pt>
                <c:pt idx="225">
                  <c:v>42869</c:v>
                </c:pt>
                <c:pt idx="226">
                  <c:v>42870</c:v>
                </c:pt>
                <c:pt idx="227">
                  <c:v>42871</c:v>
                </c:pt>
                <c:pt idx="228">
                  <c:v>42872</c:v>
                </c:pt>
                <c:pt idx="229">
                  <c:v>42873</c:v>
                </c:pt>
                <c:pt idx="230">
                  <c:v>42874</c:v>
                </c:pt>
                <c:pt idx="231">
                  <c:v>42875</c:v>
                </c:pt>
                <c:pt idx="232">
                  <c:v>42876</c:v>
                </c:pt>
                <c:pt idx="233">
                  <c:v>42877</c:v>
                </c:pt>
                <c:pt idx="234">
                  <c:v>42878</c:v>
                </c:pt>
                <c:pt idx="235">
                  <c:v>42879</c:v>
                </c:pt>
                <c:pt idx="236">
                  <c:v>42880</c:v>
                </c:pt>
                <c:pt idx="237">
                  <c:v>42881</c:v>
                </c:pt>
                <c:pt idx="238">
                  <c:v>42882</c:v>
                </c:pt>
                <c:pt idx="239">
                  <c:v>42883</c:v>
                </c:pt>
                <c:pt idx="240">
                  <c:v>42884</c:v>
                </c:pt>
                <c:pt idx="241">
                  <c:v>42885</c:v>
                </c:pt>
                <c:pt idx="242">
                  <c:v>42886</c:v>
                </c:pt>
                <c:pt idx="243">
                  <c:v>42887</c:v>
                </c:pt>
                <c:pt idx="244">
                  <c:v>42888</c:v>
                </c:pt>
                <c:pt idx="245">
                  <c:v>42889</c:v>
                </c:pt>
                <c:pt idx="246">
                  <c:v>42890</c:v>
                </c:pt>
                <c:pt idx="247">
                  <c:v>42891</c:v>
                </c:pt>
                <c:pt idx="248">
                  <c:v>42892</c:v>
                </c:pt>
                <c:pt idx="249">
                  <c:v>42893</c:v>
                </c:pt>
                <c:pt idx="250">
                  <c:v>42894</c:v>
                </c:pt>
                <c:pt idx="251">
                  <c:v>42895</c:v>
                </c:pt>
                <c:pt idx="252">
                  <c:v>42896</c:v>
                </c:pt>
                <c:pt idx="253">
                  <c:v>42897</c:v>
                </c:pt>
                <c:pt idx="254">
                  <c:v>42898</c:v>
                </c:pt>
                <c:pt idx="255">
                  <c:v>42899</c:v>
                </c:pt>
                <c:pt idx="256">
                  <c:v>42900</c:v>
                </c:pt>
                <c:pt idx="257">
                  <c:v>42901</c:v>
                </c:pt>
                <c:pt idx="258">
                  <c:v>42902</c:v>
                </c:pt>
                <c:pt idx="259">
                  <c:v>42903</c:v>
                </c:pt>
                <c:pt idx="260">
                  <c:v>42904</c:v>
                </c:pt>
                <c:pt idx="261">
                  <c:v>42905</c:v>
                </c:pt>
                <c:pt idx="262">
                  <c:v>42906</c:v>
                </c:pt>
                <c:pt idx="263">
                  <c:v>42907</c:v>
                </c:pt>
                <c:pt idx="264">
                  <c:v>42908</c:v>
                </c:pt>
                <c:pt idx="265">
                  <c:v>42909</c:v>
                </c:pt>
                <c:pt idx="266">
                  <c:v>42910</c:v>
                </c:pt>
                <c:pt idx="267">
                  <c:v>42911</c:v>
                </c:pt>
                <c:pt idx="268">
                  <c:v>42912</c:v>
                </c:pt>
                <c:pt idx="269">
                  <c:v>42913</c:v>
                </c:pt>
                <c:pt idx="270">
                  <c:v>42914</c:v>
                </c:pt>
                <c:pt idx="271">
                  <c:v>42915</c:v>
                </c:pt>
                <c:pt idx="272">
                  <c:v>42916</c:v>
                </c:pt>
                <c:pt idx="273">
                  <c:v>42917</c:v>
                </c:pt>
                <c:pt idx="274">
                  <c:v>42918</c:v>
                </c:pt>
                <c:pt idx="275">
                  <c:v>42919</c:v>
                </c:pt>
                <c:pt idx="276">
                  <c:v>42920</c:v>
                </c:pt>
                <c:pt idx="277">
                  <c:v>42921</c:v>
                </c:pt>
                <c:pt idx="278">
                  <c:v>42922</c:v>
                </c:pt>
                <c:pt idx="279">
                  <c:v>42923</c:v>
                </c:pt>
                <c:pt idx="280">
                  <c:v>42924</c:v>
                </c:pt>
                <c:pt idx="281">
                  <c:v>42925</c:v>
                </c:pt>
                <c:pt idx="282">
                  <c:v>42926</c:v>
                </c:pt>
                <c:pt idx="283">
                  <c:v>42927</c:v>
                </c:pt>
                <c:pt idx="284">
                  <c:v>42928</c:v>
                </c:pt>
                <c:pt idx="285">
                  <c:v>42929</c:v>
                </c:pt>
                <c:pt idx="286">
                  <c:v>42930</c:v>
                </c:pt>
                <c:pt idx="287">
                  <c:v>42931</c:v>
                </c:pt>
                <c:pt idx="288">
                  <c:v>42932</c:v>
                </c:pt>
                <c:pt idx="289">
                  <c:v>42933</c:v>
                </c:pt>
                <c:pt idx="290">
                  <c:v>42934</c:v>
                </c:pt>
                <c:pt idx="291">
                  <c:v>42935</c:v>
                </c:pt>
                <c:pt idx="292">
                  <c:v>42936</c:v>
                </c:pt>
                <c:pt idx="293">
                  <c:v>42937</c:v>
                </c:pt>
                <c:pt idx="294">
                  <c:v>42938</c:v>
                </c:pt>
                <c:pt idx="295">
                  <c:v>42939</c:v>
                </c:pt>
                <c:pt idx="296">
                  <c:v>42940</c:v>
                </c:pt>
                <c:pt idx="297">
                  <c:v>42941</c:v>
                </c:pt>
                <c:pt idx="298">
                  <c:v>42942</c:v>
                </c:pt>
                <c:pt idx="299">
                  <c:v>42943</c:v>
                </c:pt>
                <c:pt idx="300">
                  <c:v>42944</c:v>
                </c:pt>
                <c:pt idx="301">
                  <c:v>42945</c:v>
                </c:pt>
                <c:pt idx="302">
                  <c:v>42946</c:v>
                </c:pt>
                <c:pt idx="303">
                  <c:v>42947</c:v>
                </c:pt>
                <c:pt idx="304">
                  <c:v>42948</c:v>
                </c:pt>
                <c:pt idx="305">
                  <c:v>42949</c:v>
                </c:pt>
                <c:pt idx="306">
                  <c:v>42950</c:v>
                </c:pt>
                <c:pt idx="307">
                  <c:v>42951</c:v>
                </c:pt>
                <c:pt idx="308">
                  <c:v>42952</c:v>
                </c:pt>
                <c:pt idx="309">
                  <c:v>42953</c:v>
                </c:pt>
                <c:pt idx="310">
                  <c:v>42954</c:v>
                </c:pt>
                <c:pt idx="311">
                  <c:v>42955</c:v>
                </c:pt>
                <c:pt idx="312">
                  <c:v>42956</c:v>
                </c:pt>
                <c:pt idx="313">
                  <c:v>42957</c:v>
                </c:pt>
                <c:pt idx="314">
                  <c:v>42958</c:v>
                </c:pt>
                <c:pt idx="315">
                  <c:v>42959</c:v>
                </c:pt>
                <c:pt idx="316">
                  <c:v>42960</c:v>
                </c:pt>
                <c:pt idx="317">
                  <c:v>42961</c:v>
                </c:pt>
                <c:pt idx="318">
                  <c:v>42962</c:v>
                </c:pt>
                <c:pt idx="319">
                  <c:v>42963</c:v>
                </c:pt>
                <c:pt idx="320">
                  <c:v>42964</c:v>
                </c:pt>
                <c:pt idx="321">
                  <c:v>42965</c:v>
                </c:pt>
                <c:pt idx="322">
                  <c:v>42966</c:v>
                </c:pt>
                <c:pt idx="323">
                  <c:v>42967</c:v>
                </c:pt>
                <c:pt idx="324">
                  <c:v>42968</c:v>
                </c:pt>
                <c:pt idx="325">
                  <c:v>42969</c:v>
                </c:pt>
                <c:pt idx="326">
                  <c:v>42970</c:v>
                </c:pt>
                <c:pt idx="327">
                  <c:v>42971</c:v>
                </c:pt>
                <c:pt idx="328">
                  <c:v>42972</c:v>
                </c:pt>
                <c:pt idx="329">
                  <c:v>42973</c:v>
                </c:pt>
                <c:pt idx="330">
                  <c:v>42974</c:v>
                </c:pt>
                <c:pt idx="331">
                  <c:v>42975</c:v>
                </c:pt>
                <c:pt idx="332">
                  <c:v>42976</c:v>
                </c:pt>
                <c:pt idx="333">
                  <c:v>42977</c:v>
                </c:pt>
                <c:pt idx="334">
                  <c:v>42978</c:v>
                </c:pt>
                <c:pt idx="335">
                  <c:v>42979</c:v>
                </c:pt>
                <c:pt idx="336">
                  <c:v>42980</c:v>
                </c:pt>
                <c:pt idx="337">
                  <c:v>42981</c:v>
                </c:pt>
                <c:pt idx="338">
                  <c:v>42982</c:v>
                </c:pt>
                <c:pt idx="339">
                  <c:v>42983</c:v>
                </c:pt>
                <c:pt idx="340">
                  <c:v>42984</c:v>
                </c:pt>
                <c:pt idx="341">
                  <c:v>42985</c:v>
                </c:pt>
                <c:pt idx="342">
                  <c:v>42986</c:v>
                </c:pt>
                <c:pt idx="343">
                  <c:v>42987</c:v>
                </c:pt>
                <c:pt idx="344">
                  <c:v>42988</c:v>
                </c:pt>
                <c:pt idx="345">
                  <c:v>42989</c:v>
                </c:pt>
                <c:pt idx="346">
                  <c:v>42990</c:v>
                </c:pt>
                <c:pt idx="347">
                  <c:v>42991</c:v>
                </c:pt>
                <c:pt idx="348">
                  <c:v>42992</c:v>
                </c:pt>
                <c:pt idx="349">
                  <c:v>42993</c:v>
                </c:pt>
                <c:pt idx="350">
                  <c:v>42994</c:v>
                </c:pt>
                <c:pt idx="351">
                  <c:v>42995</c:v>
                </c:pt>
                <c:pt idx="352">
                  <c:v>42996</c:v>
                </c:pt>
                <c:pt idx="353">
                  <c:v>42997</c:v>
                </c:pt>
                <c:pt idx="354">
                  <c:v>42998</c:v>
                </c:pt>
                <c:pt idx="355">
                  <c:v>42999</c:v>
                </c:pt>
                <c:pt idx="356">
                  <c:v>43000</c:v>
                </c:pt>
                <c:pt idx="357">
                  <c:v>43001</c:v>
                </c:pt>
                <c:pt idx="358">
                  <c:v>43002</c:v>
                </c:pt>
                <c:pt idx="359">
                  <c:v>43003</c:v>
                </c:pt>
                <c:pt idx="360">
                  <c:v>43004</c:v>
                </c:pt>
                <c:pt idx="361">
                  <c:v>43005</c:v>
                </c:pt>
                <c:pt idx="362">
                  <c:v>43006</c:v>
                </c:pt>
                <c:pt idx="363">
                  <c:v>43007</c:v>
                </c:pt>
                <c:pt idx="364">
                  <c:v>43008</c:v>
                </c:pt>
              </c:numCache>
            </c:numRef>
          </c:cat>
          <c:val>
            <c:numRef>
              <c:f>'Figura 20 y Figura 21'!$I$2:$I$366</c:f>
              <c:numCache>
                <c:formatCode>General</c:formatCode>
                <c:ptCount val="365"/>
                <c:pt idx="0">
                  <c:v>1253</c:v>
                </c:pt>
                <c:pt idx="1">
                  <c:v>1253</c:v>
                </c:pt>
                <c:pt idx="2">
                  <c:v>1256</c:v>
                </c:pt>
                <c:pt idx="3">
                  <c:v>1261</c:v>
                </c:pt>
                <c:pt idx="4">
                  <c:v>1261</c:v>
                </c:pt>
                <c:pt idx="5">
                  <c:v>1261</c:v>
                </c:pt>
                <c:pt idx="6">
                  <c:v>1261</c:v>
                </c:pt>
                <c:pt idx="7">
                  <c:v>1261</c:v>
                </c:pt>
                <c:pt idx="8">
                  <c:v>1261</c:v>
                </c:pt>
                <c:pt idx="9">
                  <c:v>1261</c:v>
                </c:pt>
                <c:pt idx="10">
                  <c:v>1261</c:v>
                </c:pt>
                <c:pt idx="11">
                  <c:v>1261</c:v>
                </c:pt>
                <c:pt idx="12">
                  <c:v>1261</c:v>
                </c:pt>
                <c:pt idx="13">
                  <c:v>1261</c:v>
                </c:pt>
                <c:pt idx="14">
                  <c:v>1261</c:v>
                </c:pt>
                <c:pt idx="15">
                  <c:v>1261</c:v>
                </c:pt>
                <c:pt idx="16">
                  <c:v>1261</c:v>
                </c:pt>
                <c:pt idx="17">
                  <c:v>1261</c:v>
                </c:pt>
                <c:pt idx="18">
                  <c:v>1261</c:v>
                </c:pt>
                <c:pt idx="19">
                  <c:v>1254</c:v>
                </c:pt>
                <c:pt idx="20">
                  <c:v>1254</c:v>
                </c:pt>
                <c:pt idx="21">
                  <c:v>1261</c:v>
                </c:pt>
                <c:pt idx="22">
                  <c:v>1261</c:v>
                </c:pt>
                <c:pt idx="23">
                  <c:v>1261</c:v>
                </c:pt>
                <c:pt idx="24">
                  <c:v>1261</c:v>
                </c:pt>
                <c:pt idx="25">
                  <c:v>1261</c:v>
                </c:pt>
                <c:pt idx="26">
                  <c:v>1261</c:v>
                </c:pt>
                <c:pt idx="27">
                  <c:v>1261</c:v>
                </c:pt>
                <c:pt idx="28">
                  <c:v>1261</c:v>
                </c:pt>
                <c:pt idx="29">
                  <c:v>1261</c:v>
                </c:pt>
                <c:pt idx="30">
                  <c:v>1261</c:v>
                </c:pt>
                <c:pt idx="31">
                  <c:v>1323</c:v>
                </c:pt>
                <c:pt idx="32">
                  <c:v>955</c:v>
                </c:pt>
                <c:pt idx="33">
                  <c:v>955</c:v>
                </c:pt>
                <c:pt idx="34">
                  <c:v>955</c:v>
                </c:pt>
                <c:pt idx="35">
                  <c:v>955</c:v>
                </c:pt>
                <c:pt idx="36">
                  <c:v>955</c:v>
                </c:pt>
                <c:pt idx="37">
                  <c:v>955</c:v>
                </c:pt>
                <c:pt idx="38">
                  <c:v>955</c:v>
                </c:pt>
                <c:pt idx="39">
                  <c:v>955</c:v>
                </c:pt>
                <c:pt idx="40">
                  <c:v>955</c:v>
                </c:pt>
                <c:pt idx="41">
                  <c:v>955</c:v>
                </c:pt>
                <c:pt idx="42">
                  <c:v>937</c:v>
                </c:pt>
                <c:pt idx="43">
                  <c:v>1167</c:v>
                </c:pt>
                <c:pt idx="44">
                  <c:v>943</c:v>
                </c:pt>
                <c:pt idx="45">
                  <c:v>943</c:v>
                </c:pt>
                <c:pt idx="46">
                  <c:v>943</c:v>
                </c:pt>
                <c:pt idx="47">
                  <c:v>943</c:v>
                </c:pt>
                <c:pt idx="48">
                  <c:v>943</c:v>
                </c:pt>
                <c:pt idx="49">
                  <c:v>943</c:v>
                </c:pt>
                <c:pt idx="50">
                  <c:v>943</c:v>
                </c:pt>
                <c:pt idx="51">
                  <c:v>943</c:v>
                </c:pt>
                <c:pt idx="52">
                  <c:v>943</c:v>
                </c:pt>
                <c:pt idx="53">
                  <c:v>943</c:v>
                </c:pt>
                <c:pt idx="54">
                  <c:v>959</c:v>
                </c:pt>
                <c:pt idx="55">
                  <c:v>959</c:v>
                </c:pt>
                <c:pt idx="56">
                  <c:v>959</c:v>
                </c:pt>
                <c:pt idx="57">
                  <c:v>959</c:v>
                </c:pt>
                <c:pt idx="58">
                  <c:v>959</c:v>
                </c:pt>
                <c:pt idx="59">
                  <c:v>959</c:v>
                </c:pt>
                <c:pt idx="60">
                  <c:v>959</c:v>
                </c:pt>
                <c:pt idx="61">
                  <c:v>1012</c:v>
                </c:pt>
                <c:pt idx="62">
                  <c:v>1012</c:v>
                </c:pt>
                <c:pt idx="63">
                  <c:v>1012</c:v>
                </c:pt>
                <c:pt idx="64">
                  <c:v>1012</c:v>
                </c:pt>
                <c:pt idx="65">
                  <c:v>1012</c:v>
                </c:pt>
                <c:pt idx="66">
                  <c:v>1012</c:v>
                </c:pt>
                <c:pt idx="67">
                  <c:v>1154</c:v>
                </c:pt>
                <c:pt idx="68">
                  <c:v>1154</c:v>
                </c:pt>
                <c:pt idx="69">
                  <c:v>1154</c:v>
                </c:pt>
                <c:pt idx="70">
                  <c:v>1154</c:v>
                </c:pt>
                <c:pt idx="71">
                  <c:v>1154</c:v>
                </c:pt>
                <c:pt idx="72">
                  <c:v>1154</c:v>
                </c:pt>
                <c:pt idx="73">
                  <c:v>1154</c:v>
                </c:pt>
                <c:pt idx="74">
                  <c:v>1154</c:v>
                </c:pt>
                <c:pt idx="75">
                  <c:v>1154</c:v>
                </c:pt>
                <c:pt idx="76">
                  <c:v>1277</c:v>
                </c:pt>
                <c:pt idx="77">
                  <c:v>1277</c:v>
                </c:pt>
                <c:pt idx="78">
                  <c:v>1277</c:v>
                </c:pt>
                <c:pt idx="79">
                  <c:v>1277</c:v>
                </c:pt>
                <c:pt idx="80">
                  <c:v>1277</c:v>
                </c:pt>
                <c:pt idx="81">
                  <c:v>1277</c:v>
                </c:pt>
                <c:pt idx="82">
                  <c:v>1277</c:v>
                </c:pt>
                <c:pt idx="83">
                  <c:v>1277</c:v>
                </c:pt>
                <c:pt idx="84">
                  <c:v>1277</c:v>
                </c:pt>
                <c:pt idx="85">
                  <c:v>1277</c:v>
                </c:pt>
                <c:pt idx="86">
                  <c:v>1277</c:v>
                </c:pt>
                <c:pt idx="87">
                  <c:v>1277</c:v>
                </c:pt>
                <c:pt idx="88">
                  <c:v>1277</c:v>
                </c:pt>
                <c:pt idx="89">
                  <c:v>1277</c:v>
                </c:pt>
                <c:pt idx="90">
                  <c:v>1277</c:v>
                </c:pt>
                <c:pt idx="91">
                  <c:v>1277</c:v>
                </c:pt>
                <c:pt idx="92">
                  <c:v>1348</c:v>
                </c:pt>
                <c:pt idx="93">
                  <c:v>1566</c:v>
                </c:pt>
                <c:pt idx="94">
                  <c:v>1566</c:v>
                </c:pt>
                <c:pt idx="95">
                  <c:v>1566</c:v>
                </c:pt>
                <c:pt idx="96">
                  <c:v>1572</c:v>
                </c:pt>
                <c:pt idx="97">
                  <c:v>1572</c:v>
                </c:pt>
                <c:pt idx="98">
                  <c:v>1572</c:v>
                </c:pt>
                <c:pt idx="99">
                  <c:v>1572</c:v>
                </c:pt>
                <c:pt idx="100">
                  <c:v>1572</c:v>
                </c:pt>
                <c:pt idx="101">
                  <c:v>1572</c:v>
                </c:pt>
                <c:pt idx="102">
                  <c:v>1572</c:v>
                </c:pt>
                <c:pt idx="103">
                  <c:v>1572</c:v>
                </c:pt>
                <c:pt idx="104">
                  <c:v>1572</c:v>
                </c:pt>
                <c:pt idx="105">
                  <c:v>1567</c:v>
                </c:pt>
                <c:pt idx="106">
                  <c:v>1557</c:v>
                </c:pt>
                <c:pt idx="107">
                  <c:v>1412</c:v>
                </c:pt>
                <c:pt idx="108">
                  <c:v>1412</c:v>
                </c:pt>
                <c:pt idx="109">
                  <c:v>1412</c:v>
                </c:pt>
                <c:pt idx="110">
                  <c:v>1417</c:v>
                </c:pt>
                <c:pt idx="111">
                  <c:v>1417</c:v>
                </c:pt>
                <c:pt idx="112">
                  <c:v>1417</c:v>
                </c:pt>
                <c:pt idx="113">
                  <c:v>1417</c:v>
                </c:pt>
                <c:pt idx="114">
                  <c:v>1417</c:v>
                </c:pt>
                <c:pt idx="115">
                  <c:v>1417</c:v>
                </c:pt>
                <c:pt idx="116">
                  <c:v>1417</c:v>
                </c:pt>
                <c:pt idx="117">
                  <c:v>1412</c:v>
                </c:pt>
                <c:pt idx="118">
                  <c:v>1412</c:v>
                </c:pt>
                <c:pt idx="119">
                  <c:v>1417</c:v>
                </c:pt>
                <c:pt idx="120">
                  <c:v>1417</c:v>
                </c:pt>
                <c:pt idx="121">
                  <c:v>1417</c:v>
                </c:pt>
                <c:pt idx="122">
                  <c:v>1417</c:v>
                </c:pt>
                <c:pt idx="123">
                  <c:v>1160</c:v>
                </c:pt>
                <c:pt idx="124">
                  <c:v>1160</c:v>
                </c:pt>
                <c:pt idx="125">
                  <c:v>1160</c:v>
                </c:pt>
                <c:pt idx="126">
                  <c:v>1160</c:v>
                </c:pt>
                <c:pt idx="127">
                  <c:v>1160</c:v>
                </c:pt>
                <c:pt idx="128">
                  <c:v>1390</c:v>
                </c:pt>
                <c:pt idx="129">
                  <c:v>1390</c:v>
                </c:pt>
                <c:pt idx="130">
                  <c:v>1390</c:v>
                </c:pt>
                <c:pt idx="131">
                  <c:v>1390</c:v>
                </c:pt>
                <c:pt idx="132">
                  <c:v>1390</c:v>
                </c:pt>
                <c:pt idx="133">
                  <c:v>1390</c:v>
                </c:pt>
                <c:pt idx="134">
                  <c:v>1390</c:v>
                </c:pt>
                <c:pt idx="135">
                  <c:v>1390</c:v>
                </c:pt>
                <c:pt idx="136">
                  <c:v>1390</c:v>
                </c:pt>
                <c:pt idx="137">
                  <c:v>1390</c:v>
                </c:pt>
                <c:pt idx="138">
                  <c:v>1390</c:v>
                </c:pt>
                <c:pt idx="139">
                  <c:v>1390</c:v>
                </c:pt>
                <c:pt idx="140">
                  <c:v>1390</c:v>
                </c:pt>
                <c:pt idx="141">
                  <c:v>1390</c:v>
                </c:pt>
                <c:pt idx="142">
                  <c:v>1390</c:v>
                </c:pt>
                <c:pt idx="143">
                  <c:v>1390</c:v>
                </c:pt>
                <c:pt idx="144">
                  <c:v>1383</c:v>
                </c:pt>
                <c:pt idx="145">
                  <c:v>1613</c:v>
                </c:pt>
                <c:pt idx="146">
                  <c:v>1613</c:v>
                </c:pt>
                <c:pt idx="147">
                  <c:v>1619</c:v>
                </c:pt>
                <c:pt idx="148">
                  <c:v>1619</c:v>
                </c:pt>
                <c:pt idx="149">
                  <c:v>1619</c:v>
                </c:pt>
                <c:pt idx="150">
                  <c:v>1619</c:v>
                </c:pt>
                <c:pt idx="151">
                  <c:v>1577</c:v>
                </c:pt>
                <c:pt idx="152">
                  <c:v>1577</c:v>
                </c:pt>
                <c:pt idx="153">
                  <c:v>1577</c:v>
                </c:pt>
                <c:pt idx="154">
                  <c:v>1577</c:v>
                </c:pt>
                <c:pt idx="155">
                  <c:v>1577</c:v>
                </c:pt>
                <c:pt idx="156">
                  <c:v>1577</c:v>
                </c:pt>
                <c:pt idx="157">
                  <c:v>1583</c:v>
                </c:pt>
                <c:pt idx="158">
                  <c:v>1583</c:v>
                </c:pt>
                <c:pt idx="159">
                  <c:v>1583</c:v>
                </c:pt>
                <c:pt idx="160">
                  <c:v>1583</c:v>
                </c:pt>
                <c:pt idx="161">
                  <c:v>1583</c:v>
                </c:pt>
                <c:pt idx="162">
                  <c:v>1583</c:v>
                </c:pt>
                <c:pt idx="163">
                  <c:v>1615</c:v>
                </c:pt>
                <c:pt idx="164">
                  <c:v>1615</c:v>
                </c:pt>
                <c:pt idx="165">
                  <c:v>1615</c:v>
                </c:pt>
                <c:pt idx="166">
                  <c:v>1615</c:v>
                </c:pt>
                <c:pt idx="167">
                  <c:v>1615</c:v>
                </c:pt>
                <c:pt idx="168">
                  <c:v>1615</c:v>
                </c:pt>
                <c:pt idx="169">
                  <c:v>1615</c:v>
                </c:pt>
                <c:pt idx="170">
                  <c:v>1615</c:v>
                </c:pt>
                <c:pt idx="171">
                  <c:v>1615</c:v>
                </c:pt>
                <c:pt idx="172">
                  <c:v>1615</c:v>
                </c:pt>
                <c:pt idx="173">
                  <c:v>1615</c:v>
                </c:pt>
                <c:pt idx="174">
                  <c:v>1615</c:v>
                </c:pt>
                <c:pt idx="175">
                  <c:v>1615</c:v>
                </c:pt>
                <c:pt idx="176">
                  <c:v>1615</c:v>
                </c:pt>
                <c:pt idx="177">
                  <c:v>1615</c:v>
                </c:pt>
                <c:pt idx="178">
                  <c:v>1615</c:v>
                </c:pt>
                <c:pt idx="179">
                  <c:v>1615</c:v>
                </c:pt>
                <c:pt idx="180">
                  <c:v>1615</c:v>
                </c:pt>
                <c:pt idx="181">
                  <c:v>1615</c:v>
                </c:pt>
                <c:pt idx="182">
                  <c:v>1555</c:v>
                </c:pt>
                <c:pt idx="183">
                  <c:v>1555</c:v>
                </c:pt>
                <c:pt idx="184">
                  <c:v>1555</c:v>
                </c:pt>
                <c:pt idx="185">
                  <c:v>1555</c:v>
                </c:pt>
                <c:pt idx="186">
                  <c:v>1555</c:v>
                </c:pt>
                <c:pt idx="187">
                  <c:v>1555</c:v>
                </c:pt>
                <c:pt idx="188">
                  <c:v>1556</c:v>
                </c:pt>
                <c:pt idx="189">
                  <c:v>1556</c:v>
                </c:pt>
                <c:pt idx="190">
                  <c:v>1556</c:v>
                </c:pt>
                <c:pt idx="191">
                  <c:v>1556</c:v>
                </c:pt>
                <c:pt idx="192">
                  <c:v>1556</c:v>
                </c:pt>
                <c:pt idx="193">
                  <c:v>1604</c:v>
                </c:pt>
                <c:pt idx="194">
                  <c:v>1604</c:v>
                </c:pt>
                <c:pt idx="195">
                  <c:v>1604</c:v>
                </c:pt>
                <c:pt idx="196">
                  <c:v>1604</c:v>
                </c:pt>
                <c:pt idx="197">
                  <c:v>1604</c:v>
                </c:pt>
                <c:pt idx="198">
                  <c:v>1604</c:v>
                </c:pt>
                <c:pt idx="199">
                  <c:v>1604</c:v>
                </c:pt>
                <c:pt idx="200">
                  <c:v>1604</c:v>
                </c:pt>
                <c:pt idx="201">
                  <c:v>1604</c:v>
                </c:pt>
                <c:pt idx="202">
                  <c:v>1604</c:v>
                </c:pt>
                <c:pt idx="203">
                  <c:v>1604</c:v>
                </c:pt>
                <c:pt idx="204">
                  <c:v>1604</c:v>
                </c:pt>
                <c:pt idx="205">
                  <c:v>1604</c:v>
                </c:pt>
                <c:pt idx="206">
                  <c:v>1604</c:v>
                </c:pt>
                <c:pt idx="207">
                  <c:v>1604</c:v>
                </c:pt>
                <c:pt idx="208">
                  <c:v>1604</c:v>
                </c:pt>
                <c:pt idx="209">
                  <c:v>1604</c:v>
                </c:pt>
                <c:pt idx="210">
                  <c:v>1604</c:v>
                </c:pt>
                <c:pt idx="211">
                  <c:v>1604</c:v>
                </c:pt>
                <c:pt idx="212">
                  <c:v>1676</c:v>
                </c:pt>
                <c:pt idx="213">
                  <c:v>1637</c:v>
                </c:pt>
                <c:pt idx="214">
                  <c:v>1637</c:v>
                </c:pt>
                <c:pt idx="215">
                  <c:v>1640</c:v>
                </c:pt>
                <c:pt idx="216">
                  <c:v>1640</c:v>
                </c:pt>
                <c:pt idx="217">
                  <c:v>1640</c:v>
                </c:pt>
                <c:pt idx="218">
                  <c:v>1633</c:v>
                </c:pt>
                <c:pt idx="219">
                  <c:v>1633</c:v>
                </c:pt>
                <c:pt idx="220">
                  <c:v>1640</c:v>
                </c:pt>
                <c:pt idx="221">
                  <c:v>1640</c:v>
                </c:pt>
                <c:pt idx="222">
                  <c:v>1640</c:v>
                </c:pt>
                <c:pt idx="223">
                  <c:v>1640</c:v>
                </c:pt>
                <c:pt idx="224">
                  <c:v>1640</c:v>
                </c:pt>
                <c:pt idx="225">
                  <c:v>1640</c:v>
                </c:pt>
                <c:pt idx="226">
                  <c:v>1640</c:v>
                </c:pt>
                <c:pt idx="227">
                  <c:v>1640</c:v>
                </c:pt>
                <c:pt idx="228">
                  <c:v>1640</c:v>
                </c:pt>
                <c:pt idx="229">
                  <c:v>1640</c:v>
                </c:pt>
                <c:pt idx="230">
                  <c:v>1635</c:v>
                </c:pt>
                <c:pt idx="231">
                  <c:v>1630</c:v>
                </c:pt>
                <c:pt idx="232">
                  <c:v>1630</c:v>
                </c:pt>
                <c:pt idx="233">
                  <c:v>1625</c:v>
                </c:pt>
                <c:pt idx="234">
                  <c:v>1630</c:v>
                </c:pt>
                <c:pt idx="235">
                  <c:v>1630</c:v>
                </c:pt>
                <c:pt idx="236">
                  <c:v>1635</c:v>
                </c:pt>
                <c:pt idx="237">
                  <c:v>1635</c:v>
                </c:pt>
                <c:pt idx="238">
                  <c:v>1635</c:v>
                </c:pt>
                <c:pt idx="239">
                  <c:v>1635</c:v>
                </c:pt>
                <c:pt idx="240">
                  <c:v>1635</c:v>
                </c:pt>
                <c:pt idx="241">
                  <c:v>1640</c:v>
                </c:pt>
                <c:pt idx="242">
                  <c:v>1635</c:v>
                </c:pt>
                <c:pt idx="243">
                  <c:v>1495</c:v>
                </c:pt>
                <c:pt idx="244">
                  <c:v>1495</c:v>
                </c:pt>
                <c:pt idx="245">
                  <c:v>1500</c:v>
                </c:pt>
                <c:pt idx="246">
                  <c:v>1500</c:v>
                </c:pt>
                <c:pt idx="247">
                  <c:v>1500</c:v>
                </c:pt>
                <c:pt idx="248">
                  <c:v>1500</c:v>
                </c:pt>
                <c:pt idx="249">
                  <c:v>1500</c:v>
                </c:pt>
                <c:pt idx="250">
                  <c:v>1500</c:v>
                </c:pt>
                <c:pt idx="251">
                  <c:v>1500</c:v>
                </c:pt>
                <c:pt idx="252">
                  <c:v>1500</c:v>
                </c:pt>
                <c:pt idx="253">
                  <c:v>1500</c:v>
                </c:pt>
                <c:pt idx="254">
                  <c:v>1500</c:v>
                </c:pt>
                <c:pt idx="255">
                  <c:v>1500</c:v>
                </c:pt>
                <c:pt idx="256">
                  <c:v>1500</c:v>
                </c:pt>
                <c:pt idx="257">
                  <c:v>1500</c:v>
                </c:pt>
                <c:pt idx="258">
                  <c:v>1500</c:v>
                </c:pt>
                <c:pt idx="259">
                  <c:v>1500</c:v>
                </c:pt>
                <c:pt idx="260">
                  <c:v>1500</c:v>
                </c:pt>
                <c:pt idx="261">
                  <c:v>1500</c:v>
                </c:pt>
                <c:pt idx="262">
                  <c:v>1500</c:v>
                </c:pt>
                <c:pt idx="263">
                  <c:v>1500</c:v>
                </c:pt>
                <c:pt idx="264">
                  <c:v>1500</c:v>
                </c:pt>
                <c:pt idx="265">
                  <c:v>1500</c:v>
                </c:pt>
                <c:pt idx="266">
                  <c:v>1500</c:v>
                </c:pt>
                <c:pt idx="267">
                  <c:v>1500</c:v>
                </c:pt>
                <c:pt idx="268">
                  <c:v>1500</c:v>
                </c:pt>
                <c:pt idx="269">
                  <c:v>1494</c:v>
                </c:pt>
                <c:pt idx="270">
                  <c:v>1494</c:v>
                </c:pt>
                <c:pt idx="271">
                  <c:v>1500</c:v>
                </c:pt>
                <c:pt idx="272">
                  <c:v>1500</c:v>
                </c:pt>
                <c:pt idx="273">
                  <c:v>1533</c:v>
                </c:pt>
                <c:pt idx="274">
                  <c:v>1533</c:v>
                </c:pt>
                <c:pt idx="275">
                  <c:v>1533</c:v>
                </c:pt>
                <c:pt idx="276">
                  <c:v>1533</c:v>
                </c:pt>
                <c:pt idx="277">
                  <c:v>1533</c:v>
                </c:pt>
                <c:pt idx="278">
                  <c:v>1533</c:v>
                </c:pt>
                <c:pt idx="279">
                  <c:v>1533</c:v>
                </c:pt>
                <c:pt idx="280">
                  <c:v>1533</c:v>
                </c:pt>
                <c:pt idx="281">
                  <c:v>1533</c:v>
                </c:pt>
                <c:pt idx="282">
                  <c:v>1533</c:v>
                </c:pt>
                <c:pt idx="283">
                  <c:v>1533</c:v>
                </c:pt>
                <c:pt idx="284">
                  <c:v>1533</c:v>
                </c:pt>
                <c:pt idx="285">
                  <c:v>1533</c:v>
                </c:pt>
                <c:pt idx="286">
                  <c:v>1533</c:v>
                </c:pt>
                <c:pt idx="287">
                  <c:v>1533</c:v>
                </c:pt>
                <c:pt idx="288">
                  <c:v>1533</c:v>
                </c:pt>
                <c:pt idx="289">
                  <c:v>1314</c:v>
                </c:pt>
                <c:pt idx="290">
                  <c:v>1314</c:v>
                </c:pt>
                <c:pt idx="291">
                  <c:v>1314</c:v>
                </c:pt>
                <c:pt idx="292">
                  <c:v>1314</c:v>
                </c:pt>
                <c:pt idx="293">
                  <c:v>1314</c:v>
                </c:pt>
                <c:pt idx="294">
                  <c:v>1314</c:v>
                </c:pt>
                <c:pt idx="295">
                  <c:v>1314</c:v>
                </c:pt>
                <c:pt idx="296">
                  <c:v>1314</c:v>
                </c:pt>
                <c:pt idx="297">
                  <c:v>1314</c:v>
                </c:pt>
                <c:pt idx="298">
                  <c:v>1314</c:v>
                </c:pt>
                <c:pt idx="299">
                  <c:v>1608</c:v>
                </c:pt>
                <c:pt idx="300">
                  <c:v>1608</c:v>
                </c:pt>
                <c:pt idx="301">
                  <c:v>1608</c:v>
                </c:pt>
                <c:pt idx="302">
                  <c:v>1608</c:v>
                </c:pt>
                <c:pt idx="303">
                  <c:v>1608</c:v>
                </c:pt>
                <c:pt idx="304">
                  <c:v>1609</c:v>
                </c:pt>
                <c:pt idx="305">
                  <c:v>1609</c:v>
                </c:pt>
                <c:pt idx="306">
                  <c:v>1609</c:v>
                </c:pt>
                <c:pt idx="307">
                  <c:v>1609</c:v>
                </c:pt>
                <c:pt idx="308">
                  <c:v>1609</c:v>
                </c:pt>
                <c:pt idx="309">
                  <c:v>1609</c:v>
                </c:pt>
                <c:pt idx="310">
                  <c:v>1609</c:v>
                </c:pt>
                <c:pt idx="311">
                  <c:v>1609</c:v>
                </c:pt>
                <c:pt idx="312">
                  <c:v>1609</c:v>
                </c:pt>
                <c:pt idx="313">
                  <c:v>1609</c:v>
                </c:pt>
                <c:pt idx="314">
                  <c:v>1609</c:v>
                </c:pt>
                <c:pt idx="315">
                  <c:v>1609</c:v>
                </c:pt>
                <c:pt idx="316">
                  <c:v>1609</c:v>
                </c:pt>
                <c:pt idx="317">
                  <c:v>1609</c:v>
                </c:pt>
                <c:pt idx="318">
                  <c:v>1609</c:v>
                </c:pt>
                <c:pt idx="319">
                  <c:v>1683</c:v>
                </c:pt>
                <c:pt idx="320">
                  <c:v>1683</c:v>
                </c:pt>
                <c:pt idx="321">
                  <c:v>1683</c:v>
                </c:pt>
                <c:pt idx="322">
                  <c:v>1683</c:v>
                </c:pt>
                <c:pt idx="323">
                  <c:v>1683</c:v>
                </c:pt>
                <c:pt idx="324">
                  <c:v>1683</c:v>
                </c:pt>
                <c:pt idx="325">
                  <c:v>1683</c:v>
                </c:pt>
                <c:pt idx="326">
                  <c:v>1356</c:v>
                </c:pt>
                <c:pt idx="327">
                  <c:v>1356</c:v>
                </c:pt>
                <c:pt idx="328">
                  <c:v>1356</c:v>
                </c:pt>
                <c:pt idx="329">
                  <c:v>1356</c:v>
                </c:pt>
                <c:pt idx="330">
                  <c:v>1356</c:v>
                </c:pt>
                <c:pt idx="331">
                  <c:v>1356</c:v>
                </c:pt>
                <c:pt idx="332">
                  <c:v>1356</c:v>
                </c:pt>
                <c:pt idx="333">
                  <c:v>1356</c:v>
                </c:pt>
                <c:pt idx="334">
                  <c:v>1357</c:v>
                </c:pt>
                <c:pt idx="335">
                  <c:v>1320</c:v>
                </c:pt>
                <c:pt idx="336">
                  <c:v>1647</c:v>
                </c:pt>
                <c:pt idx="337">
                  <c:v>1647</c:v>
                </c:pt>
                <c:pt idx="338">
                  <c:v>1647</c:v>
                </c:pt>
                <c:pt idx="339">
                  <c:v>1647</c:v>
                </c:pt>
                <c:pt idx="340">
                  <c:v>1647</c:v>
                </c:pt>
                <c:pt idx="341">
                  <c:v>1647</c:v>
                </c:pt>
                <c:pt idx="342">
                  <c:v>1647</c:v>
                </c:pt>
                <c:pt idx="343">
                  <c:v>1641</c:v>
                </c:pt>
                <c:pt idx="344">
                  <c:v>1641</c:v>
                </c:pt>
                <c:pt idx="345">
                  <c:v>1641</c:v>
                </c:pt>
                <c:pt idx="346">
                  <c:v>1525</c:v>
                </c:pt>
                <c:pt idx="347">
                  <c:v>1525</c:v>
                </c:pt>
                <c:pt idx="348">
                  <c:v>1525</c:v>
                </c:pt>
                <c:pt idx="349">
                  <c:v>1525</c:v>
                </c:pt>
                <c:pt idx="350">
                  <c:v>1525</c:v>
                </c:pt>
                <c:pt idx="351">
                  <c:v>1525</c:v>
                </c:pt>
                <c:pt idx="352">
                  <c:v>1525</c:v>
                </c:pt>
                <c:pt idx="353">
                  <c:v>1525</c:v>
                </c:pt>
                <c:pt idx="354">
                  <c:v>1525</c:v>
                </c:pt>
                <c:pt idx="355">
                  <c:v>1520</c:v>
                </c:pt>
                <c:pt idx="356">
                  <c:v>1515</c:v>
                </c:pt>
                <c:pt idx="357">
                  <c:v>1520</c:v>
                </c:pt>
                <c:pt idx="358">
                  <c:v>1520</c:v>
                </c:pt>
                <c:pt idx="359">
                  <c:v>1520</c:v>
                </c:pt>
                <c:pt idx="360">
                  <c:v>1525</c:v>
                </c:pt>
                <c:pt idx="361">
                  <c:v>1525</c:v>
                </c:pt>
                <c:pt idx="362">
                  <c:v>1525</c:v>
                </c:pt>
                <c:pt idx="363">
                  <c:v>1525</c:v>
                </c:pt>
                <c:pt idx="364">
                  <c:v>1525</c:v>
                </c:pt>
              </c:numCache>
            </c:numRef>
          </c:val>
          <c:smooth val="0"/>
          <c:extLst>
            <c:ext xmlns:c16="http://schemas.microsoft.com/office/drawing/2014/chart" uri="{C3380CC4-5D6E-409C-BE32-E72D297353CC}">
              <c16:uniqueId val="{00000000-8C04-4ABD-B5A4-D045D36611DB}"/>
            </c:ext>
          </c:extLst>
        </c:ser>
        <c:dLbls>
          <c:showLegendKey val="0"/>
          <c:showVal val="0"/>
          <c:showCatName val="0"/>
          <c:showSerName val="0"/>
          <c:showPercent val="0"/>
          <c:showBubbleSize val="0"/>
        </c:dLbls>
        <c:smooth val="0"/>
        <c:axId val="114180480"/>
        <c:axId val="114182016"/>
      </c:lineChart>
      <c:dateAx>
        <c:axId val="114180480"/>
        <c:scaling>
          <c:orientation val="minMax"/>
        </c:scaling>
        <c:delete val="0"/>
        <c:axPos val="b"/>
        <c:numFmt formatCode="[$-C0A]mmm/yy;@" sourceLinked="0"/>
        <c:majorTickMark val="none"/>
        <c:minorTickMark val="none"/>
        <c:tickLblPos val="low"/>
        <c:spPr>
          <a:ln>
            <a:solidFill>
              <a:schemeClr val="bg1">
                <a:lumMod val="85000"/>
              </a:schemeClr>
            </a:solidFill>
          </a:ln>
        </c:spPr>
        <c:txPr>
          <a:bodyPr/>
          <a:lstStyle/>
          <a:p>
            <a:pPr>
              <a:defRPr sz="800">
                <a:latin typeface="+mn-lt"/>
                <a:cs typeface="Arial" pitchFamily="34" charset="0"/>
              </a:defRPr>
            </a:pPr>
            <a:endParaRPr lang="es-CL"/>
          </a:p>
        </c:txPr>
        <c:crossAx val="114182016"/>
        <c:crosses val="autoZero"/>
        <c:auto val="1"/>
        <c:lblOffset val="100"/>
        <c:baseTimeUnit val="days"/>
        <c:majorUnit val="31"/>
        <c:majorTimeUnit val="days"/>
      </c:dateAx>
      <c:valAx>
        <c:axId val="114182016"/>
        <c:scaling>
          <c:orientation val="minMax"/>
          <c:max val="1800"/>
          <c:min val="0"/>
        </c:scaling>
        <c:delete val="0"/>
        <c:axPos val="l"/>
        <c:majorGridlines>
          <c:spPr>
            <a:ln>
              <a:solidFill>
                <a:schemeClr val="bg1">
                  <a:lumMod val="85000"/>
                </a:schemeClr>
              </a:solidFill>
              <a:prstDash val="solid"/>
            </a:ln>
          </c:spPr>
        </c:majorGridlines>
        <c:numFmt formatCode="#,##0" sourceLinked="0"/>
        <c:majorTickMark val="none"/>
        <c:minorTickMark val="none"/>
        <c:tickLblPos val="nextTo"/>
        <c:spPr>
          <a:ln w="9525">
            <a:solidFill>
              <a:schemeClr val="bg1">
                <a:lumMod val="85000"/>
              </a:schemeClr>
            </a:solidFill>
          </a:ln>
        </c:spPr>
        <c:txPr>
          <a:bodyPr/>
          <a:lstStyle/>
          <a:p>
            <a:pPr>
              <a:defRPr sz="900">
                <a:latin typeface="+mn-lt"/>
                <a:cs typeface="Arial" pitchFamily="34" charset="0"/>
              </a:defRPr>
            </a:pPr>
            <a:endParaRPr lang="es-CL"/>
          </a:p>
        </c:txPr>
        <c:crossAx val="114180480"/>
        <c:crosses val="autoZero"/>
        <c:crossBetween val="between"/>
        <c:majorUnit val="200"/>
      </c:valAx>
    </c:plotArea>
    <c:plotVisOnly val="1"/>
    <c:dispBlanksAs val="gap"/>
    <c:showDLblsOverMax val="0"/>
  </c:chart>
  <c:spPr>
    <a:noFill/>
    <a:ln>
      <a:noFill/>
    </a:ln>
  </c:spPr>
  <c:printSettings>
    <c:headerFooter/>
    <c:pageMargins b="0.75000000000001465" l="0.70000000000000062" r="0.70000000000000062" t="0.75000000000001465"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'Figura 20 y Figura 21'!$C$1</c:f>
              <c:strCache>
                <c:ptCount val="1"/>
                <c:pt idx="0">
                  <c:v>LOLP Máximo del Caso</c:v>
                </c:pt>
              </c:strCache>
            </c:strRef>
          </c:tx>
          <c:spPr>
            <a:ln w="28575">
              <a:solidFill>
                <a:srgbClr val="77933C"/>
              </a:solidFill>
            </a:ln>
          </c:spPr>
          <c:marker>
            <c:symbol val="none"/>
          </c:marker>
          <c:cat>
            <c:numRef>
              <c:f>'Figura 20 y Figura 21'!$A$2:$A$366</c:f>
              <c:numCache>
                <c:formatCode>m/d/yyyy</c:formatCode>
                <c:ptCount val="365"/>
                <c:pt idx="0">
                  <c:v>42644</c:v>
                </c:pt>
                <c:pt idx="1">
                  <c:v>42645</c:v>
                </c:pt>
                <c:pt idx="2">
                  <c:v>42646</c:v>
                </c:pt>
                <c:pt idx="3">
                  <c:v>42647</c:v>
                </c:pt>
                <c:pt idx="4">
                  <c:v>42648</c:v>
                </c:pt>
                <c:pt idx="5">
                  <c:v>42649</c:v>
                </c:pt>
                <c:pt idx="6">
                  <c:v>42650</c:v>
                </c:pt>
                <c:pt idx="7">
                  <c:v>42651</c:v>
                </c:pt>
                <c:pt idx="8">
                  <c:v>42652</c:v>
                </c:pt>
                <c:pt idx="9">
                  <c:v>42653</c:v>
                </c:pt>
                <c:pt idx="10">
                  <c:v>42654</c:v>
                </c:pt>
                <c:pt idx="11">
                  <c:v>42655</c:v>
                </c:pt>
                <c:pt idx="12">
                  <c:v>42656</c:v>
                </c:pt>
                <c:pt idx="13">
                  <c:v>42657</c:v>
                </c:pt>
                <c:pt idx="14">
                  <c:v>42658</c:v>
                </c:pt>
                <c:pt idx="15">
                  <c:v>42659</c:v>
                </c:pt>
                <c:pt idx="16">
                  <c:v>42660</c:v>
                </c:pt>
                <c:pt idx="17">
                  <c:v>42661</c:v>
                </c:pt>
                <c:pt idx="18">
                  <c:v>42662</c:v>
                </c:pt>
                <c:pt idx="19">
                  <c:v>42663</c:v>
                </c:pt>
                <c:pt idx="20">
                  <c:v>42664</c:v>
                </c:pt>
                <c:pt idx="21">
                  <c:v>42665</c:v>
                </c:pt>
                <c:pt idx="22">
                  <c:v>42666</c:v>
                </c:pt>
                <c:pt idx="23">
                  <c:v>42667</c:v>
                </c:pt>
                <c:pt idx="24">
                  <c:v>42668</c:v>
                </c:pt>
                <c:pt idx="25">
                  <c:v>42669</c:v>
                </c:pt>
                <c:pt idx="26">
                  <c:v>42670</c:v>
                </c:pt>
                <c:pt idx="27">
                  <c:v>42671</c:v>
                </c:pt>
                <c:pt idx="28">
                  <c:v>42672</c:v>
                </c:pt>
                <c:pt idx="29">
                  <c:v>42673</c:v>
                </c:pt>
                <c:pt idx="30">
                  <c:v>42674</c:v>
                </c:pt>
                <c:pt idx="31">
                  <c:v>42675</c:v>
                </c:pt>
                <c:pt idx="32">
                  <c:v>42676</c:v>
                </c:pt>
                <c:pt idx="33">
                  <c:v>42677</c:v>
                </c:pt>
                <c:pt idx="34">
                  <c:v>42678</c:v>
                </c:pt>
                <c:pt idx="35">
                  <c:v>42679</c:v>
                </c:pt>
                <c:pt idx="36">
                  <c:v>42680</c:v>
                </c:pt>
                <c:pt idx="37">
                  <c:v>42681</c:v>
                </c:pt>
                <c:pt idx="38">
                  <c:v>42682</c:v>
                </c:pt>
                <c:pt idx="39">
                  <c:v>42683</c:v>
                </c:pt>
                <c:pt idx="40">
                  <c:v>42684</c:v>
                </c:pt>
                <c:pt idx="41">
                  <c:v>42685</c:v>
                </c:pt>
                <c:pt idx="42">
                  <c:v>42686</c:v>
                </c:pt>
                <c:pt idx="43">
                  <c:v>42687</c:v>
                </c:pt>
                <c:pt idx="44">
                  <c:v>42688</c:v>
                </c:pt>
                <c:pt idx="45">
                  <c:v>42689</c:v>
                </c:pt>
                <c:pt idx="46">
                  <c:v>42690</c:v>
                </c:pt>
                <c:pt idx="47">
                  <c:v>42691</c:v>
                </c:pt>
                <c:pt idx="48">
                  <c:v>42692</c:v>
                </c:pt>
                <c:pt idx="49">
                  <c:v>42693</c:v>
                </c:pt>
                <c:pt idx="50">
                  <c:v>42694</c:v>
                </c:pt>
                <c:pt idx="51">
                  <c:v>42695</c:v>
                </c:pt>
                <c:pt idx="52">
                  <c:v>42696</c:v>
                </c:pt>
                <c:pt idx="53">
                  <c:v>42697</c:v>
                </c:pt>
                <c:pt idx="54">
                  <c:v>42698</c:v>
                </c:pt>
                <c:pt idx="55">
                  <c:v>42699</c:v>
                </c:pt>
                <c:pt idx="56">
                  <c:v>42700</c:v>
                </c:pt>
                <c:pt idx="57">
                  <c:v>42701</c:v>
                </c:pt>
                <c:pt idx="58">
                  <c:v>42702</c:v>
                </c:pt>
                <c:pt idx="59">
                  <c:v>42703</c:v>
                </c:pt>
                <c:pt idx="60">
                  <c:v>42704</c:v>
                </c:pt>
                <c:pt idx="61">
                  <c:v>42705</c:v>
                </c:pt>
                <c:pt idx="62">
                  <c:v>42706</c:v>
                </c:pt>
                <c:pt idx="63">
                  <c:v>42707</c:v>
                </c:pt>
                <c:pt idx="64">
                  <c:v>42708</c:v>
                </c:pt>
                <c:pt idx="65">
                  <c:v>42709</c:v>
                </c:pt>
                <c:pt idx="66">
                  <c:v>42710</c:v>
                </c:pt>
                <c:pt idx="67">
                  <c:v>42711</c:v>
                </c:pt>
                <c:pt idx="68">
                  <c:v>42712</c:v>
                </c:pt>
                <c:pt idx="69">
                  <c:v>42713</c:v>
                </c:pt>
                <c:pt idx="70">
                  <c:v>42714</c:v>
                </c:pt>
                <c:pt idx="71">
                  <c:v>42715</c:v>
                </c:pt>
                <c:pt idx="72">
                  <c:v>42716</c:v>
                </c:pt>
                <c:pt idx="73">
                  <c:v>42717</c:v>
                </c:pt>
                <c:pt idx="74">
                  <c:v>42718</c:v>
                </c:pt>
                <c:pt idx="75">
                  <c:v>42719</c:v>
                </c:pt>
                <c:pt idx="76">
                  <c:v>42720</c:v>
                </c:pt>
                <c:pt idx="77">
                  <c:v>42721</c:v>
                </c:pt>
                <c:pt idx="78">
                  <c:v>42722</c:v>
                </c:pt>
                <c:pt idx="79">
                  <c:v>42723</c:v>
                </c:pt>
                <c:pt idx="80">
                  <c:v>42724</c:v>
                </c:pt>
                <c:pt idx="81">
                  <c:v>42725</c:v>
                </c:pt>
                <c:pt idx="82">
                  <c:v>42726</c:v>
                </c:pt>
                <c:pt idx="83">
                  <c:v>42727</c:v>
                </c:pt>
                <c:pt idx="84">
                  <c:v>42728</c:v>
                </c:pt>
                <c:pt idx="85">
                  <c:v>42729</c:v>
                </c:pt>
                <c:pt idx="86">
                  <c:v>42730</c:v>
                </c:pt>
                <c:pt idx="87">
                  <c:v>42731</c:v>
                </c:pt>
                <c:pt idx="88">
                  <c:v>42732</c:v>
                </c:pt>
                <c:pt idx="89">
                  <c:v>42733</c:v>
                </c:pt>
                <c:pt idx="90">
                  <c:v>42734</c:v>
                </c:pt>
                <c:pt idx="91">
                  <c:v>42735</c:v>
                </c:pt>
                <c:pt idx="92">
                  <c:v>42736</c:v>
                </c:pt>
                <c:pt idx="93">
                  <c:v>42737</c:v>
                </c:pt>
                <c:pt idx="94">
                  <c:v>42738</c:v>
                </c:pt>
                <c:pt idx="95">
                  <c:v>42739</c:v>
                </c:pt>
                <c:pt idx="96">
                  <c:v>42740</c:v>
                </c:pt>
                <c:pt idx="97">
                  <c:v>42741</c:v>
                </c:pt>
                <c:pt idx="98">
                  <c:v>42742</c:v>
                </c:pt>
                <c:pt idx="99">
                  <c:v>42743</c:v>
                </c:pt>
                <c:pt idx="100">
                  <c:v>42744</c:v>
                </c:pt>
                <c:pt idx="101">
                  <c:v>42745</c:v>
                </c:pt>
                <c:pt idx="102">
                  <c:v>42746</c:v>
                </c:pt>
                <c:pt idx="103">
                  <c:v>42747</c:v>
                </c:pt>
                <c:pt idx="104">
                  <c:v>42748</c:v>
                </c:pt>
                <c:pt idx="105">
                  <c:v>42749</c:v>
                </c:pt>
                <c:pt idx="106">
                  <c:v>42750</c:v>
                </c:pt>
                <c:pt idx="107">
                  <c:v>42751</c:v>
                </c:pt>
                <c:pt idx="108">
                  <c:v>42752</c:v>
                </c:pt>
                <c:pt idx="109">
                  <c:v>42753</c:v>
                </c:pt>
                <c:pt idx="110">
                  <c:v>42754</c:v>
                </c:pt>
                <c:pt idx="111">
                  <c:v>42755</c:v>
                </c:pt>
                <c:pt idx="112">
                  <c:v>42756</c:v>
                </c:pt>
                <c:pt idx="113">
                  <c:v>42757</c:v>
                </c:pt>
                <c:pt idx="114">
                  <c:v>42758</c:v>
                </c:pt>
                <c:pt idx="115">
                  <c:v>42759</c:v>
                </c:pt>
                <c:pt idx="116">
                  <c:v>42760</c:v>
                </c:pt>
                <c:pt idx="117">
                  <c:v>42761</c:v>
                </c:pt>
                <c:pt idx="118">
                  <c:v>42762</c:v>
                </c:pt>
                <c:pt idx="119">
                  <c:v>42763</c:v>
                </c:pt>
                <c:pt idx="120">
                  <c:v>42764</c:v>
                </c:pt>
                <c:pt idx="121">
                  <c:v>42765</c:v>
                </c:pt>
                <c:pt idx="122">
                  <c:v>42766</c:v>
                </c:pt>
                <c:pt idx="123">
                  <c:v>42767</c:v>
                </c:pt>
                <c:pt idx="124">
                  <c:v>42768</c:v>
                </c:pt>
                <c:pt idx="125">
                  <c:v>42769</c:v>
                </c:pt>
                <c:pt idx="126">
                  <c:v>42770</c:v>
                </c:pt>
                <c:pt idx="127">
                  <c:v>42771</c:v>
                </c:pt>
                <c:pt idx="128">
                  <c:v>42772</c:v>
                </c:pt>
                <c:pt idx="129">
                  <c:v>42773</c:v>
                </c:pt>
                <c:pt idx="130">
                  <c:v>42774</c:v>
                </c:pt>
                <c:pt idx="131">
                  <c:v>42775</c:v>
                </c:pt>
                <c:pt idx="132">
                  <c:v>42776</c:v>
                </c:pt>
                <c:pt idx="133">
                  <c:v>42777</c:v>
                </c:pt>
                <c:pt idx="134">
                  <c:v>42778</c:v>
                </c:pt>
                <c:pt idx="135">
                  <c:v>42779</c:v>
                </c:pt>
                <c:pt idx="136">
                  <c:v>42780</c:v>
                </c:pt>
                <c:pt idx="137">
                  <c:v>42781</c:v>
                </c:pt>
                <c:pt idx="138">
                  <c:v>42782</c:v>
                </c:pt>
                <c:pt idx="139">
                  <c:v>42783</c:v>
                </c:pt>
                <c:pt idx="140">
                  <c:v>42784</c:v>
                </c:pt>
                <c:pt idx="141">
                  <c:v>42785</c:v>
                </c:pt>
                <c:pt idx="142">
                  <c:v>42786</c:v>
                </c:pt>
                <c:pt idx="143">
                  <c:v>42787</c:v>
                </c:pt>
                <c:pt idx="144">
                  <c:v>42788</c:v>
                </c:pt>
                <c:pt idx="145">
                  <c:v>42789</c:v>
                </c:pt>
                <c:pt idx="146">
                  <c:v>42790</c:v>
                </c:pt>
                <c:pt idx="147">
                  <c:v>42791</c:v>
                </c:pt>
                <c:pt idx="148">
                  <c:v>42792</c:v>
                </c:pt>
                <c:pt idx="149">
                  <c:v>42793</c:v>
                </c:pt>
                <c:pt idx="150">
                  <c:v>42794</c:v>
                </c:pt>
                <c:pt idx="151">
                  <c:v>42795</c:v>
                </c:pt>
                <c:pt idx="152">
                  <c:v>42796</c:v>
                </c:pt>
                <c:pt idx="153">
                  <c:v>42797</c:v>
                </c:pt>
                <c:pt idx="154">
                  <c:v>42798</c:v>
                </c:pt>
                <c:pt idx="155">
                  <c:v>42799</c:v>
                </c:pt>
                <c:pt idx="156">
                  <c:v>42800</c:v>
                </c:pt>
                <c:pt idx="157">
                  <c:v>42801</c:v>
                </c:pt>
                <c:pt idx="158">
                  <c:v>42802</c:v>
                </c:pt>
                <c:pt idx="159">
                  <c:v>42803</c:v>
                </c:pt>
                <c:pt idx="160">
                  <c:v>42804</c:v>
                </c:pt>
                <c:pt idx="161">
                  <c:v>42805</c:v>
                </c:pt>
                <c:pt idx="162">
                  <c:v>42806</c:v>
                </c:pt>
                <c:pt idx="163">
                  <c:v>42807</c:v>
                </c:pt>
                <c:pt idx="164">
                  <c:v>42808</c:v>
                </c:pt>
                <c:pt idx="165">
                  <c:v>42809</c:v>
                </c:pt>
                <c:pt idx="166">
                  <c:v>42810</c:v>
                </c:pt>
                <c:pt idx="167">
                  <c:v>42811</c:v>
                </c:pt>
                <c:pt idx="168">
                  <c:v>42812</c:v>
                </c:pt>
                <c:pt idx="169">
                  <c:v>42813</c:v>
                </c:pt>
                <c:pt idx="170">
                  <c:v>42814</c:v>
                </c:pt>
                <c:pt idx="171">
                  <c:v>42815</c:v>
                </c:pt>
                <c:pt idx="172">
                  <c:v>42816</c:v>
                </c:pt>
                <c:pt idx="173">
                  <c:v>42817</c:v>
                </c:pt>
                <c:pt idx="174">
                  <c:v>42818</c:v>
                </c:pt>
                <c:pt idx="175">
                  <c:v>42819</c:v>
                </c:pt>
                <c:pt idx="176">
                  <c:v>42820</c:v>
                </c:pt>
                <c:pt idx="177">
                  <c:v>42821</c:v>
                </c:pt>
                <c:pt idx="178">
                  <c:v>42822</c:v>
                </c:pt>
                <c:pt idx="179">
                  <c:v>42823</c:v>
                </c:pt>
                <c:pt idx="180">
                  <c:v>42824</c:v>
                </c:pt>
                <c:pt idx="181">
                  <c:v>42825</c:v>
                </c:pt>
                <c:pt idx="182">
                  <c:v>42826</c:v>
                </c:pt>
                <c:pt idx="183">
                  <c:v>42827</c:v>
                </c:pt>
                <c:pt idx="184">
                  <c:v>42828</c:v>
                </c:pt>
                <c:pt idx="185">
                  <c:v>42829</c:v>
                </c:pt>
                <c:pt idx="186">
                  <c:v>42830</c:v>
                </c:pt>
                <c:pt idx="187">
                  <c:v>42831</c:v>
                </c:pt>
                <c:pt idx="188">
                  <c:v>42832</c:v>
                </c:pt>
                <c:pt idx="189">
                  <c:v>42833</c:v>
                </c:pt>
                <c:pt idx="190">
                  <c:v>42834</c:v>
                </c:pt>
                <c:pt idx="191">
                  <c:v>42835</c:v>
                </c:pt>
                <c:pt idx="192">
                  <c:v>42836</c:v>
                </c:pt>
                <c:pt idx="193">
                  <c:v>42837</c:v>
                </c:pt>
                <c:pt idx="194">
                  <c:v>42838</c:v>
                </c:pt>
                <c:pt idx="195">
                  <c:v>42839</c:v>
                </c:pt>
                <c:pt idx="196">
                  <c:v>42840</c:v>
                </c:pt>
                <c:pt idx="197">
                  <c:v>42841</c:v>
                </c:pt>
                <c:pt idx="198">
                  <c:v>42842</c:v>
                </c:pt>
                <c:pt idx="199">
                  <c:v>42843</c:v>
                </c:pt>
                <c:pt idx="200">
                  <c:v>42844</c:v>
                </c:pt>
                <c:pt idx="201">
                  <c:v>42845</c:v>
                </c:pt>
                <c:pt idx="202">
                  <c:v>42846</c:v>
                </c:pt>
                <c:pt idx="203">
                  <c:v>42847</c:v>
                </c:pt>
                <c:pt idx="204">
                  <c:v>42848</c:v>
                </c:pt>
                <c:pt idx="205">
                  <c:v>42849</c:v>
                </c:pt>
                <c:pt idx="206">
                  <c:v>42850</c:v>
                </c:pt>
                <c:pt idx="207">
                  <c:v>42851</c:v>
                </c:pt>
                <c:pt idx="208">
                  <c:v>42852</c:v>
                </c:pt>
                <c:pt idx="209">
                  <c:v>42853</c:v>
                </c:pt>
                <c:pt idx="210">
                  <c:v>42854</c:v>
                </c:pt>
                <c:pt idx="211">
                  <c:v>42855</c:v>
                </c:pt>
                <c:pt idx="212">
                  <c:v>42856</c:v>
                </c:pt>
                <c:pt idx="213">
                  <c:v>42857</c:v>
                </c:pt>
                <c:pt idx="214">
                  <c:v>42858</c:v>
                </c:pt>
                <c:pt idx="215">
                  <c:v>42859</c:v>
                </c:pt>
                <c:pt idx="216">
                  <c:v>42860</c:v>
                </c:pt>
                <c:pt idx="217">
                  <c:v>42861</c:v>
                </c:pt>
                <c:pt idx="218">
                  <c:v>42862</c:v>
                </c:pt>
                <c:pt idx="219">
                  <c:v>42863</c:v>
                </c:pt>
                <c:pt idx="220">
                  <c:v>42864</c:v>
                </c:pt>
                <c:pt idx="221">
                  <c:v>42865</c:v>
                </c:pt>
                <c:pt idx="222">
                  <c:v>42866</c:v>
                </c:pt>
                <c:pt idx="223">
                  <c:v>42867</c:v>
                </c:pt>
                <c:pt idx="224">
                  <c:v>42868</c:v>
                </c:pt>
                <c:pt idx="225">
                  <c:v>42869</c:v>
                </c:pt>
                <c:pt idx="226">
                  <c:v>42870</c:v>
                </c:pt>
                <c:pt idx="227">
                  <c:v>42871</c:v>
                </c:pt>
                <c:pt idx="228">
                  <c:v>42872</c:v>
                </c:pt>
                <c:pt idx="229">
                  <c:v>42873</c:v>
                </c:pt>
                <c:pt idx="230">
                  <c:v>42874</c:v>
                </c:pt>
                <c:pt idx="231">
                  <c:v>42875</c:v>
                </c:pt>
                <c:pt idx="232">
                  <c:v>42876</c:v>
                </c:pt>
                <c:pt idx="233">
                  <c:v>42877</c:v>
                </c:pt>
                <c:pt idx="234">
                  <c:v>42878</c:v>
                </c:pt>
                <c:pt idx="235">
                  <c:v>42879</c:v>
                </c:pt>
                <c:pt idx="236">
                  <c:v>42880</c:v>
                </c:pt>
                <c:pt idx="237">
                  <c:v>42881</c:v>
                </c:pt>
                <c:pt idx="238">
                  <c:v>42882</c:v>
                </c:pt>
                <c:pt idx="239">
                  <c:v>42883</c:v>
                </c:pt>
                <c:pt idx="240">
                  <c:v>42884</c:v>
                </c:pt>
                <c:pt idx="241">
                  <c:v>42885</c:v>
                </c:pt>
                <c:pt idx="242">
                  <c:v>42886</c:v>
                </c:pt>
                <c:pt idx="243">
                  <c:v>42887</c:v>
                </c:pt>
                <c:pt idx="244">
                  <c:v>42888</c:v>
                </c:pt>
                <c:pt idx="245">
                  <c:v>42889</c:v>
                </c:pt>
                <c:pt idx="246">
                  <c:v>42890</c:v>
                </c:pt>
                <c:pt idx="247">
                  <c:v>42891</c:v>
                </c:pt>
                <c:pt idx="248">
                  <c:v>42892</c:v>
                </c:pt>
                <c:pt idx="249">
                  <c:v>42893</c:v>
                </c:pt>
                <c:pt idx="250">
                  <c:v>42894</c:v>
                </c:pt>
                <c:pt idx="251">
                  <c:v>42895</c:v>
                </c:pt>
                <c:pt idx="252">
                  <c:v>42896</c:v>
                </c:pt>
                <c:pt idx="253">
                  <c:v>42897</c:v>
                </c:pt>
                <c:pt idx="254">
                  <c:v>42898</c:v>
                </c:pt>
                <c:pt idx="255">
                  <c:v>42899</c:v>
                </c:pt>
                <c:pt idx="256">
                  <c:v>42900</c:v>
                </c:pt>
                <c:pt idx="257">
                  <c:v>42901</c:v>
                </c:pt>
                <c:pt idx="258">
                  <c:v>42902</c:v>
                </c:pt>
                <c:pt idx="259">
                  <c:v>42903</c:v>
                </c:pt>
                <c:pt idx="260">
                  <c:v>42904</c:v>
                </c:pt>
                <c:pt idx="261">
                  <c:v>42905</c:v>
                </c:pt>
                <c:pt idx="262">
                  <c:v>42906</c:v>
                </c:pt>
                <c:pt idx="263">
                  <c:v>42907</c:v>
                </c:pt>
                <c:pt idx="264">
                  <c:v>42908</c:v>
                </c:pt>
                <c:pt idx="265">
                  <c:v>42909</c:v>
                </c:pt>
                <c:pt idx="266">
                  <c:v>42910</c:v>
                </c:pt>
                <c:pt idx="267">
                  <c:v>42911</c:v>
                </c:pt>
                <c:pt idx="268">
                  <c:v>42912</c:v>
                </c:pt>
                <c:pt idx="269">
                  <c:v>42913</c:v>
                </c:pt>
                <c:pt idx="270">
                  <c:v>42914</c:v>
                </c:pt>
                <c:pt idx="271">
                  <c:v>42915</c:v>
                </c:pt>
                <c:pt idx="272">
                  <c:v>42916</c:v>
                </c:pt>
                <c:pt idx="273">
                  <c:v>42917</c:v>
                </c:pt>
                <c:pt idx="274">
                  <c:v>42918</c:v>
                </c:pt>
                <c:pt idx="275">
                  <c:v>42919</c:v>
                </c:pt>
                <c:pt idx="276">
                  <c:v>42920</c:v>
                </c:pt>
                <c:pt idx="277">
                  <c:v>42921</c:v>
                </c:pt>
                <c:pt idx="278">
                  <c:v>42922</c:v>
                </c:pt>
                <c:pt idx="279">
                  <c:v>42923</c:v>
                </c:pt>
                <c:pt idx="280">
                  <c:v>42924</c:v>
                </c:pt>
                <c:pt idx="281">
                  <c:v>42925</c:v>
                </c:pt>
                <c:pt idx="282">
                  <c:v>42926</c:v>
                </c:pt>
                <c:pt idx="283">
                  <c:v>42927</c:v>
                </c:pt>
                <c:pt idx="284">
                  <c:v>42928</c:v>
                </c:pt>
                <c:pt idx="285">
                  <c:v>42929</c:v>
                </c:pt>
                <c:pt idx="286">
                  <c:v>42930</c:v>
                </c:pt>
                <c:pt idx="287">
                  <c:v>42931</c:v>
                </c:pt>
                <c:pt idx="288">
                  <c:v>42932</c:v>
                </c:pt>
                <c:pt idx="289">
                  <c:v>42933</c:v>
                </c:pt>
                <c:pt idx="290">
                  <c:v>42934</c:v>
                </c:pt>
                <c:pt idx="291">
                  <c:v>42935</c:v>
                </c:pt>
                <c:pt idx="292">
                  <c:v>42936</c:v>
                </c:pt>
                <c:pt idx="293">
                  <c:v>42937</c:v>
                </c:pt>
                <c:pt idx="294">
                  <c:v>42938</c:v>
                </c:pt>
                <c:pt idx="295">
                  <c:v>42939</c:v>
                </c:pt>
                <c:pt idx="296">
                  <c:v>42940</c:v>
                </c:pt>
                <c:pt idx="297">
                  <c:v>42941</c:v>
                </c:pt>
                <c:pt idx="298">
                  <c:v>42942</c:v>
                </c:pt>
                <c:pt idx="299">
                  <c:v>42943</c:v>
                </c:pt>
                <c:pt idx="300">
                  <c:v>42944</c:v>
                </c:pt>
                <c:pt idx="301">
                  <c:v>42945</c:v>
                </c:pt>
                <c:pt idx="302">
                  <c:v>42946</c:v>
                </c:pt>
                <c:pt idx="303">
                  <c:v>42947</c:v>
                </c:pt>
                <c:pt idx="304">
                  <c:v>42948</c:v>
                </c:pt>
                <c:pt idx="305">
                  <c:v>42949</c:v>
                </c:pt>
                <c:pt idx="306">
                  <c:v>42950</c:v>
                </c:pt>
                <c:pt idx="307">
                  <c:v>42951</c:v>
                </c:pt>
                <c:pt idx="308">
                  <c:v>42952</c:v>
                </c:pt>
                <c:pt idx="309">
                  <c:v>42953</c:v>
                </c:pt>
                <c:pt idx="310">
                  <c:v>42954</c:v>
                </c:pt>
                <c:pt idx="311">
                  <c:v>42955</c:v>
                </c:pt>
                <c:pt idx="312">
                  <c:v>42956</c:v>
                </c:pt>
                <c:pt idx="313">
                  <c:v>42957</c:v>
                </c:pt>
                <c:pt idx="314">
                  <c:v>42958</c:v>
                </c:pt>
                <c:pt idx="315">
                  <c:v>42959</c:v>
                </c:pt>
                <c:pt idx="316">
                  <c:v>42960</c:v>
                </c:pt>
                <c:pt idx="317">
                  <c:v>42961</c:v>
                </c:pt>
                <c:pt idx="318">
                  <c:v>42962</c:v>
                </c:pt>
                <c:pt idx="319">
                  <c:v>42963</c:v>
                </c:pt>
                <c:pt idx="320">
                  <c:v>42964</c:v>
                </c:pt>
                <c:pt idx="321">
                  <c:v>42965</c:v>
                </c:pt>
                <c:pt idx="322">
                  <c:v>42966</c:v>
                </c:pt>
                <c:pt idx="323">
                  <c:v>42967</c:v>
                </c:pt>
                <c:pt idx="324">
                  <c:v>42968</c:v>
                </c:pt>
                <c:pt idx="325">
                  <c:v>42969</c:v>
                </c:pt>
                <c:pt idx="326">
                  <c:v>42970</c:v>
                </c:pt>
                <c:pt idx="327">
                  <c:v>42971</c:v>
                </c:pt>
                <c:pt idx="328">
                  <c:v>42972</c:v>
                </c:pt>
                <c:pt idx="329">
                  <c:v>42973</c:v>
                </c:pt>
                <c:pt idx="330">
                  <c:v>42974</c:v>
                </c:pt>
                <c:pt idx="331">
                  <c:v>42975</c:v>
                </c:pt>
                <c:pt idx="332">
                  <c:v>42976</c:v>
                </c:pt>
                <c:pt idx="333">
                  <c:v>42977</c:v>
                </c:pt>
                <c:pt idx="334">
                  <c:v>42978</c:v>
                </c:pt>
                <c:pt idx="335">
                  <c:v>42979</c:v>
                </c:pt>
                <c:pt idx="336">
                  <c:v>42980</c:v>
                </c:pt>
                <c:pt idx="337">
                  <c:v>42981</c:v>
                </c:pt>
                <c:pt idx="338">
                  <c:v>42982</c:v>
                </c:pt>
                <c:pt idx="339">
                  <c:v>42983</c:v>
                </c:pt>
                <c:pt idx="340">
                  <c:v>42984</c:v>
                </c:pt>
                <c:pt idx="341">
                  <c:v>42985</c:v>
                </c:pt>
                <c:pt idx="342">
                  <c:v>42986</c:v>
                </c:pt>
                <c:pt idx="343">
                  <c:v>42987</c:v>
                </c:pt>
                <c:pt idx="344">
                  <c:v>42988</c:v>
                </c:pt>
                <c:pt idx="345">
                  <c:v>42989</c:v>
                </c:pt>
                <c:pt idx="346">
                  <c:v>42990</c:v>
                </c:pt>
                <c:pt idx="347">
                  <c:v>42991</c:v>
                </c:pt>
                <c:pt idx="348">
                  <c:v>42992</c:v>
                </c:pt>
                <c:pt idx="349">
                  <c:v>42993</c:v>
                </c:pt>
                <c:pt idx="350">
                  <c:v>42994</c:v>
                </c:pt>
                <c:pt idx="351">
                  <c:v>42995</c:v>
                </c:pt>
                <c:pt idx="352">
                  <c:v>42996</c:v>
                </c:pt>
                <c:pt idx="353">
                  <c:v>42997</c:v>
                </c:pt>
                <c:pt idx="354">
                  <c:v>42998</c:v>
                </c:pt>
                <c:pt idx="355">
                  <c:v>42999</c:v>
                </c:pt>
                <c:pt idx="356">
                  <c:v>43000</c:v>
                </c:pt>
                <c:pt idx="357">
                  <c:v>43001</c:v>
                </c:pt>
                <c:pt idx="358">
                  <c:v>43002</c:v>
                </c:pt>
                <c:pt idx="359">
                  <c:v>43003</c:v>
                </c:pt>
                <c:pt idx="360">
                  <c:v>43004</c:v>
                </c:pt>
                <c:pt idx="361">
                  <c:v>43005</c:v>
                </c:pt>
                <c:pt idx="362">
                  <c:v>43006</c:v>
                </c:pt>
                <c:pt idx="363">
                  <c:v>43007</c:v>
                </c:pt>
                <c:pt idx="364">
                  <c:v>43008</c:v>
                </c:pt>
              </c:numCache>
            </c:numRef>
          </c:cat>
          <c:val>
            <c:numRef>
              <c:f>'Figura 20 y Figura 21'!$C$2:$C$366</c:f>
              <c:numCache>
                <c:formatCode>0.00%</c:formatCode>
                <c:ptCount val="365"/>
                <c:pt idx="0">
                  <c:v>2.0000000000000001E-4</c:v>
                </c:pt>
                <c:pt idx="1">
                  <c:v>2.0000000000000001E-4</c:v>
                </c:pt>
                <c:pt idx="2">
                  <c:v>2.0000000000000001E-4</c:v>
                </c:pt>
                <c:pt idx="3">
                  <c:v>2.0000000000000001E-4</c:v>
                </c:pt>
                <c:pt idx="4">
                  <c:v>2.0000000000000001E-4</c:v>
                </c:pt>
                <c:pt idx="5">
                  <c:v>2.0000000000000001E-4</c:v>
                </c:pt>
                <c:pt idx="6">
                  <c:v>2.0000000000000001E-4</c:v>
                </c:pt>
                <c:pt idx="7">
                  <c:v>2.0000000000000001E-4</c:v>
                </c:pt>
                <c:pt idx="8">
                  <c:v>2.0000000000000001E-4</c:v>
                </c:pt>
                <c:pt idx="9">
                  <c:v>2.0000000000000001E-4</c:v>
                </c:pt>
                <c:pt idx="10">
                  <c:v>2.0000000000000001E-4</c:v>
                </c:pt>
                <c:pt idx="11">
                  <c:v>2.0000000000000001E-4</c:v>
                </c:pt>
                <c:pt idx="12">
                  <c:v>2.0000000000000001E-4</c:v>
                </c:pt>
                <c:pt idx="13">
                  <c:v>2.0000000000000001E-4</c:v>
                </c:pt>
                <c:pt idx="14">
                  <c:v>2.0000000000000001E-4</c:v>
                </c:pt>
                <c:pt idx="15">
                  <c:v>2.0000000000000001E-4</c:v>
                </c:pt>
                <c:pt idx="16">
                  <c:v>2.0000000000000001E-4</c:v>
                </c:pt>
                <c:pt idx="17">
                  <c:v>2.0000000000000001E-4</c:v>
                </c:pt>
                <c:pt idx="18">
                  <c:v>2.0000000000000001E-4</c:v>
                </c:pt>
                <c:pt idx="19">
                  <c:v>2.0000000000000001E-4</c:v>
                </c:pt>
                <c:pt idx="20">
                  <c:v>2.0000000000000001E-4</c:v>
                </c:pt>
                <c:pt idx="21">
                  <c:v>2.0000000000000001E-4</c:v>
                </c:pt>
                <c:pt idx="22">
                  <c:v>2.0000000000000001E-4</c:v>
                </c:pt>
                <c:pt idx="23">
                  <c:v>2.0000000000000001E-4</c:v>
                </c:pt>
                <c:pt idx="24">
                  <c:v>2.0000000000000001E-4</c:v>
                </c:pt>
                <c:pt idx="25">
                  <c:v>2.0000000000000001E-4</c:v>
                </c:pt>
                <c:pt idx="26">
                  <c:v>2.0000000000000001E-4</c:v>
                </c:pt>
                <c:pt idx="27">
                  <c:v>2.0000000000000001E-4</c:v>
                </c:pt>
                <c:pt idx="28">
                  <c:v>2.0000000000000001E-4</c:v>
                </c:pt>
                <c:pt idx="29">
                  <c:v>2.0000000000000001E-4</c:v>
                </c:pt>
                <c:pt idx="30">
                  <c:v>2.0000000000000001E-4</c:v>
                </c:pt>
                <c:pt idx="31">
                  <c:v>2.0000000000000001E-4</c:v>
                </c:pt>
                <c:pt idx="32">
                  <c:v>3.0999999999999999E-3</c:v>
                </c:pt>
                <c:pt idx="33">
                  <c:v>3.0999999999999999E-3</c:v>
                </c:pt>
                <c:pt idx="34">
                  <c:v>3.0999999999999999E-3</c:v>
                </c:pt>
                <c:pt idx="35">
                  <c:v>3.0999999999999999E-3</c:v>
                </c:pt>
                <c:pt idx="36">
                  <c:v>3.0999999999999999E-3</c:v>
                </c:pt>
                <c:pt idx="37">
                  <c:v>3.0999999999999999E-3</c:v>
                </c:pt>
                <c:pt idx="38">
                  <c:v>3.0999999999999999E-3</c:v>
                </c:pt>
                <c:pt idx="39">
                  <c:v>3.0999999999999999E-3</c:v>
                </c:pt>
                <c:pt idx="40">
                  <c:v>3.0999999999999999E-3</c:v>
                </c:pt>
                <c:pt idx="41">
                  <c:v>3.0999999999999999E-3</c:v>
                </c:pt>
                <c:pt idx="42">
                  <c:v>3.0999999999999999E-3</c:v>
                </c:pt>
                <c:pt idx="43">
                  <c:v>4.0000000000000002E-4</c:v>
                </c:pt>
                <c:pt idx="44">
                  <c:v>3.0999999999999999E-3</c:v>
                </c:pt>
                <c:pt idx="45">
                  <c:v>3.0999999999999999E-3</c:v>
                </c:pt>
                <c:pt idx="46">
                  <c:v>3.0999999999999999E-3</c:v>
                </c:pt>
                <c:pt idx="47">
                  <c:v>3.0999999999999999E-3</c:v>
                </c:pt>
                <c:pt idx="48">
                  <c:v>3.0999999999999999E-3</c:v>
                </c:pt>
                <c:pt idx="49">
                  <c:v>3.0999999999999999E-3</c:v>
                </c:pt>
                <c:pt idx="50">
                  <c:v>3.0999999999999999E-3</c:v>
                </c:pt>
                <c:pt idx="51">
                  <c:v>3.0999999999999999E-3</c:v>
                </c:pt>
                <c:pt idx="52">
                  <c:v>3.0999999999999999E-3</c:v>
                </c:pt>
                <c:pt idx="53">
                  <c:v>3.0999999999999999E-3</c:v>
                </c:pt>
                <c:pt idx="54">
                  <c:v>2.8999999999999998E-3</c:v>
                </c:pt>
                <c:pt idx="55">
                  <c:v>2.8999999999999998E-3</c:v>
                </c:pt>
                <c:pt idx="56">
                  <c:v>2.8999999999999998E-3</c:v>
                </c:pt>
                <c:pt idx="57">
                  <c:v>2.8999999999999998E-3</c:v>
                </c:pt>
                <c:pt idx="58">
                  <c:v>2.8999999999999998E-3</c:v>
                </c:pt>
                <c:pt idx="59">
                  <c:v>2.8999999999999998E-3</c:v>
                </c:pt>
                <c:pt idx="60">
                  <c:v>2.8999999999999998E-3</c:v>
                </c:pt>
                <c:pt idx="61">
                  <c:v>1.6000000000000001E-3</c:v>
                </c:pt>
                <c:pt idx="62">
                  <c:v>1.6000000000000001E-3</c:v>
                </c:pt>
                <c:pt idx="63">
                  <c:v>1.6000000000000001E-3</c:v>
                </c:pt>
                <c:pt idx="64">
                  <c:v>1.6000000000000001E-3</c:v>
                </c:pt>
                <c:pt idx="65">
                  <c:v>1.6000000000000001E-3</c:v>
                </c:pt>
                <c:pt idx="66">
                  <c:v>1.6000000000000001E-3</c:v>
                </c:pt>
                <c:pt idx="67">
                  <c:v>4.0000000000000002E-4</c:v>
                </c:pt>
                <c:pt idx="68">
                  <c:v>4.0000000000000002E-4</c:v>
                </c:pt>
                <c:pt idx="69">
                  <c:v>4.0000000000000002E-4</c:v>
                </c:pt>
                <c:pt idx="70">
                  <c:v>4.0000000000000002E-4</c:v>
                </c:pt>
                <c:pt idx="71">
                  <c:v>4.0000000000000002E-4</c:v>
                </c:pt>
                <c:pt idx="72">
                  <c:v>4.0000000000000002E-4</c:v>
                </c:pt>
                <c:pt idx="73">
                  <c:v>4.0000000000000002E-4</c:v>
                </c:pt>
                <c:pt idx="74">
                  <c:v>4.0000000000000002E-4</c:v>
                </c:pt>
                <c:pt idx="75">
                  <c:v>4.0000000000000002E-4</c:v>
                </c:pt>
                <c:pt idx="76">
                  <c:v>1E-4</c:v>
                </c:pt>
                <c:pt idx="77">
                  <c:v>1E-4</c:v>
                </c:pt>
                <c:pt idx="78">
                  <c:v>1E-4</c:v>
                </c:pt>
                <c:pt idx="79">
                  <c:v>1E-4</c:v>
                </c:pt>
                <c:pt idx="80">
                  <c:v>1E-4</c:v>
                </c:pt>
                <c:pt idx="81">
                  <c:v>1E-4</c:v>
                </c:pt>
                <c:pt idx="82">
                  <c:v>1E-4</c:v>
                </c:pt>
                <c:pt idx="83">
                  <c:v>1E-4</c:v>
                </c:pt>
                <c:pt idx="84">
                  <c:v>1E-4</c:v>
                </c:pt>
                <c:pt idx="85">
                  <c:v>1E-4</c:v>
                </c:pt>
                <c:pt idx="86">
                  <c:v>1E-4</c:v>
                </c:pt>
                <c:pt idx="87">
                  <c:v>1E-4</c:v>
                </c:pt>
                <c:pt idx="88">
                  <c:v>1E-4</c:v>
                </c:pt>
                <c:pt idx="89">
                  <c:v>1E-4</c:v>
                </c:pt>
                <c:pt idx="90">
                  <c:v>1E-4</c:v>
                </c:pt>
                <c:pt idx="91">
                  <c:v>1E-4</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2.9999999999999997E-4</c:v>
                </c:pt>
                <c:pt idx="124">
                  <c:v>2.9999999999999997E-4</c:v>
                </c:pt>
                <c:pt idx="125">
                  <c:v>2.9999999999999997E-4</c:v>
                </c:pt>
                <c:pt idx="126">
                  <c:v>2.9999999999999997E-4</c:v>
                </c:pt>
                <c:pt idx="127">
                  <c:v>2.9999999999999997E-4</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1E-4</c:v>
                </c:pt>
                <c:pt idx="290">
                  <c:v>1E-4</c:v>
                </c:pt>
                <c:pt idx="291">
                  <c:v>1E-4</c:v>
                </c:pt>
                <c:pt idx="292">
                  <c:v>1E-4</c:v>
                </c:pt>
                <c:pt idx="293">
                  <c:v>1E-4</c:v>
                </c:pt>
                <c:pt idx="294">
                  <c:v>1E-4</c:v>
                </c:pt>
                <c:pt idx="295">
                  <c:v>1E-4</c:v>
                </c:pt>
                <c:pt idx="296">
                  <c:v>1E-4</c:v>
                </c:pt>
                <c:pt idx="297">
                  <c:v>1E-4</c:v>
                </c:pt>
                <c:pt idx="298">
                  <c:v>1E-4</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1E-4</c:v>
                </c:pt>
                <c:pt idx="327">
                  <c:v>1E-4</c:v>
                </c:pt>
                <c:pt idx="328">
                  <c:v>1E-4</c:v>
                </c:pt>
                <c:pt idx="329">
                  <c:v>1E-4</c:v>
                </c:pt>
                <c:pt idx="330">
                  <c:v>1E-4</c:v>
                </c:pt>
                <c:pt idx="331">
                  <c:v>1E-4</c:v>
                </c:pt>
                <c:pt idx="332">
                  <c:v>1E-4</c:v>
                </c:pt>
                <c:pt idx="333">
                  <c:v>1E-4</c:v>
                </c:pt>
                <c:pt idx="334">
                  <c:v>1E-4</c:v>
                </c:pt>
                <c:pt idx="335">
                  <c:v>1E-4</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0-B9D1-40EF-B254-438D2EC52496}"/>
            </c:ext>
          </c:extLst>
        </c:ser>
        <c:ser>
          <c:idx val="1"/>
          <c:order val="1"/>
          <c:tx>
            <c:strRef>
              <c:f>'Figura 20 y Figura 21'!$H$1</c:f>
              <c:strCache>
                <c:ptCount val="1"/>
                <c:pt idx="0">
                  <c:v>LOLP Medio Anual</c:v>
                </c:pt>
              </c:strCache>
            </c:strRef>
          </c:tx>
          <c:spPr>
            <a:ln w="28575">
              <a:solidFill>
                <a:srgbClr val="D08600"/>
              </a:solidFill>
            </a:ln>
          </c:spPr>
          <c:marker>
            <c:symbol val="none"/>
          </c:marker>
          <c:cat>
            <c:numRef>
              <c:f>'Figura 20 y Figura 21'!$A$2:$A$366</c:f>
              <c:numCache>
                <c:formatCode>m/d/yyyy</c:formatCode>
                <c:ptCount val="365"/>
                <c:pt idx="0">
                  <c:v>42644</c:v>
                </c:pt>
                <c:pt idx="1">
                  <c:v>42645</c:v>
                </c:pt>
                <c:pt idx="2">
                  <c:v>42646</c:v>
                </c:pt>
                <c:pt idx="3">
                  <c:v>42647</c:v>
                </c:pt>
                <c:pt idx="4">
                  <c:v>42648</c:v>
                </c:pt>
                <c:pt idx="5">
                  <c:v>42649</c:v>
                </c:pt>
                <c:pt idx="6">
                  <c:v>42650</c:v>
                </c:pt>
                <c:pt idx="7">
                  <c:v>42651</c:v>
                </c:pt>
                <c:pt idx="8">
                  <c:v>42652</c:v>
                </c:pt>
                <c:pt idx="9">
                  <c:v>42653</c:v>
                </c:pt>
                <c:pt idx="10">
                  <c:v>42654</c:v>
                </c:pt>
                <c:pt idx="11">
                  <c:v>42655</c:v>
                </c:pt>
                <c:pt idx="12">
                  <c:v>42656</c:v>
                </c:pt>
                <c:pt idx="13">
                  <c:v>42657</c:v>
                </c:pt>
                <c:pt idx="14">
                  <c:v>42658</c:v>
                </c:pt>
                <c:pt idx="15">
                  <c:v>42659</c:v>
                </c:pt>
                <c:pt idx="16">
                  <c:v>42660</c:v>
                </c:pt>
                <c:pt idx="17">
                  <c:v>42661</c:v>
                </c:pt>
                <c:pt idx="18">
                  <c:v>42662</c:v>
                </c:pt>
                <c:pt idx="19">
                  <c:v>42663</c:v>
                </c:pt>
                <c:pt idx="20">
                  <c:v>42664</c:v>
                </c:pt>
                <c:pt idx="21">
                  <c:v>42665</c:v>
                </c:pt>
                <c:pt idx="22">
                  <c:v>42666</c:v>
                </c:pt>
                <c:pt idx="23">
                  <c:v>42667</c:v>
                </c:pt>
                <c:pt idx="24">
                  <c:v>42668</c:v>
                </c:pt>
                <c:pt idx="25">
                  <c:v>42669</c:v>
                </c:pt>
                <c:pt idx="26">
                  <c:v>42670</c:v>
                </c:pt>
                <c:pt idx="27">
                  <c:v>42671</c:v>
                </c:pt>
                <c:pt idx="28">
                  <c:v>42672</c:v>
                </c:pt>
                <c:pt idx="29">
                  <c:v>42673</c:v>
                </c:pt>
                <c:pt idx="30">
                  <c:v>42674</c:v>
                </c:pt>
                <c:pt idx="31">
                  <c:v>42675</c:v>
                </c:pt>
                <c:pt idx="32">
                  <c:v>42676</c:v>
                </c:pt>
                <c:pt idx="33">
                  <c:v>42677</c:v>
                </c:pt>
                <c:pt idx="34">
                  <c:v>42678</c:v>
                </c:pt>
                <c:pt idx="35">
                  <c:v>42679</c:v>
                </c:pt>
                <c:pt idx="36">
                  <c:v>42680</c:v>
                </c:pt>
                <c:pt idx="37">
                  <c:v>42681</c:v>
                </c:pt>
                <c:pt idx="38">
                  <c:v>42682</c:v>
                </c:pt>
                <c:pt idx="39">
                  <c:v>42683</c:v>
                </c:pt>
                <c:pt idx="40">
                  <c:v>42684</c:v>
                </c:pt>
                <c:pt idx="41">
                  <c:v>42685</c:v>
                </c:pt>
                <c:pt idx="42">
                  <c:v>42686</c:v>
                </c:pt>
                <c:pt idx="43">
                  <c:v>42687</c:v>
                </c:pt>
                <c:pt idx="44">
                  <c:v>42688</c:v>
                </c:pt>
                <c:pt idx="45">
                  <c:v>42689</c:v>
                </c:pt>
                <c:pt idx="46">
                  <c:v>42690</c:v>
                </c:pt>
                <c:pt idx="47">
                  <c:v>42691</c:v>
                </c:pt>
                <c:pt idx="48">
                  <c:v>42692</c:v>
                </c:pt>
                <c:pt idx="49">
                  <c:v>42693</c:v>
                </c:pt>
                <c:pt idx="50">
                  <c:v>42694</c:v>
                </c:pt>
                <c:pt idx="51">
                  <c:v>42695</c:v>
                </c:pt>
                <c:pt idx="52">
                  <c:v>42696</c:v>
                </c:pt>
                <c:pt idx="53">
                  <c:v>42697</c:v>
                </c:pt>
                <c:pt idx="54">
                  <c:v>42698</c:v>
                </c:pt>
                <c:pt idx="55">
                  <c:v>42699</c:v>
                </c:pt>
                <c:pt idx="56">
                  <c:v>42700</c:v>
                </c:pt>
                <c:pt idx="57">
                  <c:v>42701</c:v>
                </c:pt>
                <c:pt idx="58">
                  <c:v>42702</c:v>
                </c:pt>
                <c:pt idx="59">
                  <c:v>42703</c:v>
                </c:pt>
                <c:pt idx="60">
                  <c:v>42704</c:v>
                </c:pt>
                <c:pt idx="61">
                  <c:v>42705</c:v>
                </c:pt>
                <c:pt idx="62">
                  <c:v>42706</c:v>
                </c:pt>
                <c:pt idx="63">
                  <c:v>42707</c:v>
                </c:pt>
                <c:pt idx="64">
                  <c:v>42708</c:v>
                </c:pt>
                <c:pt idx="65">
                  <c:v>42709</c:v>
                </c:pt>
                <c:pt idx="66">
                  <c:v>42710</c:v>
                </c:pt>
                <c:pt idx="67">
                  <c:v>42711</c:v>
                </c:pt>
                <c:pt idx="68">
                  <c:v>42712</c:v>
                </c:pt>
                <c:pt idx="69">
                  <c:v>42713</c:v>
                </c:pt>
                <c:pt idx="70">
                  <c:v>42714</c:v>
                </c:pt>
                <c:pt idx="71">
                  <c:v>42715</c:v>
                </c:pt>
                <c:pt idx="72">
                  <c:v>42716</c:v>
                </c:pt>
                <c:pt idx="73">
                  <c:v>42717</c:v>
                </c:pt>
                <c:pt idx="74">
                  <c:v>42718</c:v>
                </c:pt>
                <c:pt idx="75">
                  <c:v>42719</c:v>
                </c:pt>
                <c:pt idx="76">
                  <c:v>42720</c:v>
                </c:pt>
                <c:pt idx="77">
                  <c:v>42721</c:v>
                </c:pt>
                <c:pt idx="78">
                  <c:v>42722</c:v>
                </c:pt>
                <c:pt idx="79">
                  <c:v>42723</c:v>
                </c:pt>
                <c:pt idx="80">
                  <c:v>42724</c:v>
                </c:pt>
                <c:pt idx="81">
                  <c:v>42725</c:v>
                </c:pt>
                <c:pt idx="82">
                  <c:v>42726</c:v>
                </c:pt>
                <c:pt idx="83">
                  <c:v>42727</c:v>
                </c:pt>
                <c:pt idx="84">
                  <c:v>42728</c:v>
                </c:pt>
                <c:pt idx="85">
                  <c:v>42729</c:v>
                </c:pt>
                <c:pt idx="86">
                  <c:v>42730</c:v>
                </c:pt>
                <c:pt idx="87">
                  <c:v>42731</c:v>
                </c:pt>
                <c:pt idx="88">
                  <c:v>42732</c:v>
                </c:pt>
                <c:pt idx="89">
                  <c:v>42733</c:v>
                </c:pt>
                <c:pt idx="90">
                  <c:v>42734</c:v>
                </c:pt>
                <c:pt idx="91">
                  <c:v>42735</c:v>
                </c:pt>
                <c:pt idx="92">
                  <c:v>42736</c:v>
                </c:pt>
                <c:pt idx="93">
                  <c:v>42737</c:v>
                </c:pt>
                <c:pt idx="94">
                  <c:v>42738</c:v>
                </c:pt>
                <c:pt idx="95">
                  <c:v>42739</c:v>
                </c:pt>
                <c:pt idx="96">
                  <c:v>42740</c:v>
                </c:pt>
                <c:pt idx="97">
                  <c:v>42741</c:v>
                </c:pt>
                <c:pt idx="98">
                  <c:v>42742</c:v>
                </c:pt>
                <c:pt idx="99">
                  <c:v>42743</c:v>
                </c:pt>
                <c:pt idx="100">
                  <c:v>42744</c:v>
                </c:pt>
                <c:pt idx="101">
                  <c:v>42745</c:v>
                </c:pt>
                <c:pt idx="102">
                  <c:v>42746</c:v>
                </c:pt>
                <c:pt idx="103">
                  <c:v>42747</c:v>
                </c:pt>
                <c:pt idx="104">
                  <c:v>42748</c:v>
                </c:pt>
                <c:pt idx="105">
                  <c:v>42749</c:v>
                </c:pt>
                <c:pt idx="106">
                  <c:v>42750</c:v>
                </c:pt>
                <c:pt idx="107">
                  <c:v>42751</c:v>
                </c:pt>
                <c:pt idx="108">
                  <c:v>42752</c:v>
                </c:pt>
                <c:pt idx="109">
                  <c:v>42753</c:v>
                </c:pt>
                <c:pt idx="110">
                  <c:v>42754</c:v>
                </c:pt>
                <c:pt idx="111">
                  <c:v>42755</c:v>
                </c:pt>
                <c:pt idx="112">
                  <c:v>42756</c:v>
                </c:pt>
                <c:pt idx="113">
                  <c:v>42757</c:v>
                </c:pt>
                <c:pt idx="114">
                  <c:v>42758</c:v>
                </c:pt>
                <c:pt idx="115">
                  <c:v>42759</c:v>
                </c:pt>
                <c:pt idx="116">
                  <c:v>42760</c:v>
                </c:pt>
                <c:pt idx="117">
                  <c:v>42761</c:v>
                </c:pt>
                <c:pt idx="118">
                  <c:v>42762</c:v>
                </c:pt>
                <c:pt idx="119">
                  <c:v>42763</c:v>
                </c:pt>
                <c:pt idx="120">
                  <c:v>42764</c:v>
                </c:pt>
                <c:pt idx="121">
                  <c:v>42765</c:v>
                </c:pt>
                <c:pt idx="122">
                  <c:v>42766</c:v>
                </c:pt>
                <c:pt idx="123">
                  <c:v>42767</c:v>
                </c:pt>
                <c:pt idx="124">
                  <c:v>42768</c:v>
                </c:pt>
                <c:pt idx="125">
                  <c:v>42769</c:v>
                </c:pt>
                <c:pt idx="126">
                  <c:v>42770</c:v>
                </c:pt>
                <c:pt idx="127">
                  <c:v>42771</c:v>
                </c:pt>
                <c:pt idx="128">
                  <c:v>42772</c:v>
                </c:pt>
                <c:pt idx="129">
                  <c:v>42773</c:v>
                </c:pt>
                <c:pt idx="130">
                  <c:v>42774</c:v>
                </c:pt>
                <c:pt idx="131">
                  <c:v>42775</c:v>
                </c:pt>
                <c:pt idx="132">
                  <c:v>42776</c:v>
                </c:pt>
                <c:pt idx="133">
                  <c:v>42777</c:v>
                </c:pt>
                <c:pt idx="134">
                  <c:v>42778</c:v>
                </c:pt>
                <c:pt idx="135">
                  <c:v>42779</c:v>
                </c:pt>
                <c:pt idx="136">
                  <c:v>42780</c:v>
                </c:pt>
                <c:pt idx="137">
                  <c:v>42781</c:v>
                </c:pt>
                <c:pt idx="138">
                  <c:v>42782</c:v>
                </c:pt>
                <c:pt idx="139">
                  <c:v>42783</c:v>
                </c:pt>
                <c:pt idx="140">
                  <c:v>42784</c:v>
                </c:pt>
                <c:pt idx="141">
                  <c:v>42785</c:v>
                </c:pt>
                <c:pt idx="142">
                  <c:v>42786</c:v>
                </c:pt>
                <c:pt idx="143">
                  <c:v>42787</c:v>
                </c:pt>
                <c:pt idx="144">
                  <c:v>42788</c:v>
                </c:pt>
                <c:pt idx="145">
                  <c:v>42789</c:v>
                </c:pt>
                <c:pt idx="146">
                  <c:v>42790</c:v>
                </c:pt>
                <c:pt idx="147">
                  <c:v>42791</c:v>
                </c:pt>
                <c:pt idx="148">
                  <c:v>42792</c:v>
                </c:pt>
                <c:pt idx="149">
                  <c:v>42793</c:v>
                </c:pt>
                <c:pt idx="150">
                  <c:v>42794</c:v>
                </c:pt>
                <c:pt idx="151">
                  <c:v>42795</c:v>
                </c:pt>
                <c:pt idx="152">
                  <c:v>42796</c:v>
                </c:pt>
                <c:pt idx="153">
                  <c:v>42797</c:v>
                </c:pt>
                <c:pt idx="154">
                  <c:v>42798</c:v>
                </c:pt>
                <c:pt idx="155">
                  <c:v>42799</c:v>
                </c:pt>
                <c:pt idx="156">
                  <c:v>42800</c:v>
                </c:pt>
                <c:pt idx="157">
                  <c:v>42801</c:v>
                </c:pt>
                <c:pt idx="158">
                  <c:v>42802</c:v>
                </c:pt>
                <c:pt idx="159">
                  <c:v>42803</c:v>
                </c:pt>
                <c:pt idx="160">
                  <c:v>42804</c:v>
                </c:pt>
                <c:pt idx="161">
                  <c:v>42805</c:v>
                </c:pt>
                <c:pt idx="162">
                  <c:v>42806</c:v>
                </c:pt>
                <c:pt idx="163">
                  <c:v>42807</c:v>
                </c:pt>
                <c:pt idx="164">
                  <c:v>42808</c:v>
                </c:pt>
                <c:pt idx="165">
                  <c:v>42809</c:v>
                </c:pt>
                <c:pt idx="166">
                  <c:v>42810</c:v>
                </c:pt>
                <c:pt idx="167">
                  <c:v>42811</c:v>
                </c:pt>
                <c:pt idx="168">
                  <c:v>42812</c:v>
                </c:pt>
                <c:pt idx="169">
                  <c:v>42813</c:v>
                </c:pt>
                <c:pt idx="170">
                  <c:v>42814</c:v>
                </c:pt>
                <c:pt idx="171">
                  <c:v>42815</c:v>
                </c:pt>
                <c:pt idx="172">
                  <c:v>42816</c:v>
                </c:pt>
                <c:pt idx="173">
                  <c:v>42817</c:v>
                </c:pt>
                <c:pt idx="174">
                  <c:v>42818</c:v>
                </c:pt>
                <c:pt idx="175">
                  <c:v>42819</c:v>
                </c:pt>
                <c:pt idx="176">
                  <c:v>42820</c:v>
                </c:pt>
                <c:pt idx="177">
                  <c:v>42821</c:v>
                </c:pt>
                <c:pt idx="178">
                  <c:v>42822</c:v>
                </c:pt>
                <c:pt idx="179">
                  <c:v>42823</c:v>
                </c:pt>
                <c:pt idx="180">
                  <c:v>42824</c:v>
                </c:pt>
                <c:pt idx="181">
                  <c:v>42825</c:v>
                </c:pt>
                <c:pt idx="182">
                  <c:v>42826</c:v>
                </c:pt>
                <c:pt idx="183">
                  <c:v>42827</c:v>
                </c:pt>
                <c:pt idx="184">
                  <c:v>42828</c:v>
                </c:pt>
                <c:pt idx="185">
                  <c:v>42829</c:v>
                </c:pt>
                <c:pt idx="186">
                  <c:v>42830</c:v>
                </c:pt>
                <c:pt idx="187">
                  <c:v>42831</c:v>
                </c:pt>
                <c:pt idx="188">
                  <c:v>42832</c:v>
                </c:pt>
                <c:pt idx="189">
                  <c:v>42833</c:v>
                </c:pt>
                <c:pt idx="190">
                  <c:v>42834</c:v>
                </c:pt>
                <c:pt idx="191">
                  <c:v>42835</c:v>
                </c:pt>
                <c:pt idx="192">
                  <c:v>42836</c:v>
                </c:pt>
                <c:pt idx="193">
                  <c:v>42837</c:v>
                </c:pt>
                <c:pt idx="194">
                  <c:v>42838</c:v>
                </c:pt>
                <c:pt idx="195">
                  <c:v>42839</c:v>
                </c:pt>
                <c:pt idx="196">
                  <c:v>42840</c:v>
                </c:pt>
                <c:pt idx="197">
                  <c:v>42841</c:v>
                </c:pt>
                <c:pt idx="198">
                  <c:v>42842</c:v>
                </c:pt>
                <c:pt idx="199">
                  <c:v>42843</c:v>
                </c:pt>
                <c:pt idx="200">
                  <c:v>42844</c:v>
                </c:pt>
                <c:pt idx="201">
                  <c:v>42845</c:v>
                </c:pt>
                <c:pt idx="202">
                  <c:v>42846</c:v>
                </c:pt>
                <c:pt idx="203">
                  <c:v>42847</c:v>
                </c:pt>
                <c:pt idx="204">
                  <c:v>42848</c:v>
                </c:pt>
                <c:pt idx="205">
                  <c:v>42849</c:v>
                </c:pt>
                <c:pt idx="206">
                  <c:v>42850</c:v>
                </c:pt>
                <c:pt idx="207">
                  <c:v>42851</c:v>
                </c:pt>
                <c:pt idx="208">
                  <c:v>42852</c:v>
                </c:pt>
                <c:pt idx="209">
                  <c:v>42853</c:v>
                </c:pt>
                <c:pt idx="210">
                  <c:v>42854</c:v>
                </c:pt>
                <c:pt idx="211">
                  <c:v>42855</c:v>
                </c:pt>
                <c:pt idx="212">
                  <c:v>42856</c:v>
                </c:pt>
                <c:pt idx="213">
                  <c:v>42857</c:v>
                </c:pt>
                <c:pt idx="214">
                  <c:v>42858</c:v>
                </c:pt>
                <c:pt idx="215">
                  <c:v>42859</c:v>
                </c:pt>
                <c:pt idx="216">
                  <c:v>42860</c:v>
                </c:pt>
                <c:pt idx="217">
                  <c:v>42861</c:v>
                </c:pt>
                <c:pt idx="218">
                  <c:v>42862</c:v>
                </c:pt>
                <c:pt idx="219">
                  <c:v>42863</c:v>
                </c:pt>
                <c:pt idx="220">
                  <c:v>42864</c:v>
                </c:pt>
                <c:pt idx="221">
                  <c:v>42865</c:v>
                </c:pt>
                <c:pt idx="222">
                  <c:v>42866</c:v>
                </c:pt>
                <c:pt idx="223">
                  <c:v>42867</c:v>
                </c:pt>
                <c:pt idx="224">
                  <c:v>42868</c:v>
                </c:pt>
                <c:pt idx="225">
                  <c:v>42869</c:v>
                </c:pt>
                <c:pt idx="226">
                  <c:v>42870</c:v>
                </c:pt>
                <c:pt idx="227">
                  <c:v>42871</c:v>
                </c:pt>
                <c:pt idx="228">
                  <c:v>42872</c:v>
                </c:pt>
                <c:pt idx="229">
                  <c:v>42873</c:v>
                </c:pt>
                <c:pt idx="230">
                  <c:v>42874</c:v>
                </c:pt>
                <c:pt idx="231">
                  <c:v>42875</c:v>
                </c:pt>
                <c:pt idx="232">
                  <c:v>42876</c:v>
                </c:pt>
                <c:pt idx="233">
                  <c:v>42877</c:v>
                </c:pt>
                <c:pt idx="234">
                  <c:v>42878</c:v>
                </c:pt>
                <c:pt idx="235">
                  <c:v>42879</c:v>
                </c:pt>
                <c:pt idx="236">
                  <c:v>42880</c:v>
                </c:pt>
                <c:pt idx="237">
                  <c:v>42881</c:v>
                </c:pt>
                <c:pt idx="238">
                  <c:v>42882</c:v>
                </c:pt>
                <c:pt idx="239">
                  <c:v>42883</c:v>
                </c:pt>
                <c:pt idx="240">
                  <c:v>42884</c:v>
                </c:pt>
                <c:pt idx="241">
                  <c:v>42885</c:v>
                </c:pt>
                <c:pt idx="242">
                  <c:v>42886</c:v>
                </c:pt>
                <c:pt idx="243">
                  <c:v>42887</c:v>
                </c:pt>
                <c:pt idx="244">
                  <c:v>42888</c:v>
                </c:pt>
                <c:pt idx="245">
                  <c:v>42889</c:v>
                </c:pt>
                <c:pt idx="246">
                  <c:v>42890</c:v>
                </c:pt>
                <c:pt idx="247">
                  <c:v>42891</c:v>
                </c:pt>
                <c:pt idx="248">
                  <c:v>42892</c:v>
                </c:pt>
                <c:pt idx="249">
                  <c:v>42893</c:v>
                </c:pt>
                <c:pt idx="250">
                  <c:v>42894</c:v>
                </c:pt>
                <c:pt idx="251">
                  <c:v>42895</c:v>
                </c:pt>
                <c:pt idx="252">
                  <c:v>42896</c:v>
                </c:pt>
                <c:pt idx="253">
                  <c:v>42897</c:v>
                </c:pt>
                <c:pt idx="254">
                  <c:v>42898</c:v>
                </c:pt>
                <c:pt idx="255">
                  <c:v>42899</c:v>
                </c:pt>
                <c:pt idx="256">
                  <c:v>42900</c:v>
                </c:pt>
                <c:pt idx="257">
                  <c:v>42901</c:v>
                </c:pt>
                <c:pt idx="258">
                  <c:v>42902</c:v>
                </c:pt>
                <c:pt idx="259">
                  <c:v>42903</c:v>
                </c:pt>
                <c:pt idx="260">
                  <c:v>42904</c:v>
                </c:pt>
                <c:pt idx="261">
                  <c:v>42905</c:v>
                </c:pt>
                <c:pt idx="262">
                  <c:v>42906</c:v>
                </c:pt>
                <c:pt idx="263">
                  <c:v>42907</c:v>
                </c:pt>
                <c:pt idx="264">
                  <c:v>42908</c:v>
                </c:pt>
                <c:pt idx="265">
                  <c:v>42909</c:v>
                </c:pt>
                <c:pt idx="266">
                  <c:v>42910</c:v>
                </c:pt>
                <c:pt idx="267">
                  <c:v>42911</c:v>
                </c:pt>
                <c:pt idx="268">
                  <c:v>42912</c:v>
                </c:pt>
                <c:pt idx="269">
                  <c:v>42913</c:v>
                </c:pt>
                <c:pt idx="270">
                  <c:v>42914</c:v>
                </c:pt>
                <c:pt idx="271">
                  <c:v>42915</c:v>
                </c:pt>
                <c:pt idx="272">
                  <c:v>42916</c:v>
                </c:pt>
                <c:pt idx="273">
                  <c:v>42917</c:v>
                </c:pt>
                <c:pt idx="274">
                  <c:v>42918</c:v>
                </c:pt>
                <c:pt idx="275">
                  <c:v>42919</c:v>
                </c:pt>
                <c:pt idx="276">
                  <c:v>42920</c:v>
                </c:pt>
                <c:pt idx="277">
                  <c:v>42921</c:v>
                </c:pt>
                <c:pt idx="278">
                  <c:v>42922</c:v>
                </c:pt>
                <c:pt idx="279">
                  <c:v>42923</c:v>
                </c:pt>
                <c:pt idx="280">
                  <c:v>42924</c:v>
                </c:pt>
                <c:pt idx="281">
                  <c:v>42925</c:v>
                </c:pt>
                <c:pt idx="282">
                  <c:v>42926</c:v>
                </c:pt>
                <c:pt idx="283">
                  <c:v>42927</c:v>
                </c:pt>
                <c:pt idx="284">
                  <c:v>42928</c:v>
                </c:pt>
                <c:pt idx="285">
                  <c:v>42929</c:v>
                </c:pt>
                <c:pt idx="286">
                  <c:v>42930</c:v>
                </c:pt>
                <c:pt idx="287">
                  <c:v>42931</c:v>
                </c:pt>
                <c:pt idx="288">
                  <c:v>42932</c:v>
                </c:pt>
                <c:pt idx="289">
                  <c:v>42933</c:v>
                </c:pt>
                <c:pt idx="290">
                  <c:v>42934</c:v>
                </c:pt>
                <c:pt idx="291">
                  <c:v>42935</c:v>
                </c:pt>
                <c:pt idx="292">
                  <c:v>42936</c:v>
                </c:pt>
                <c:pt idx="293">
                  <c:v>42937</c:v>
                </c:pt>
                <c:pt idx="294">
                  <c:v>42938</c:v>
                </c:pt>
                <c:pt idx="295">
                  <c:v>42939</c:v>
                </c:pt>
                <c:pt idx="296">
                  <c:v>42940</c:v>
                </c:pt>
                <c:pt idx="297">
                  <c:v>42941</c:v>
                </c:pt>
                <c:pt idx="298">
                  <c:v>42942</c:v>
                </c:pt>
                <c:pt idx="299">
                  <c:v>42943</c:v>
                </c:pt>
                <c:pt idx="300">
                  <c:v>42944</c:v>
                </c:pt>
                <c:pt idx="301">
                  <c:v>42945</c:v>
                </c:pt>
                <c:pt idx="302">
                  <c:v>42946</c:v>
                </c:pt>
                <c:pt idx="303">
                  <c:v>42947</c:v>
                </c:pt>
                <c:pt idx="304">
                  <c:v>42948</c:v>
                </c:pt>
                <c:pt idx="305">
                  <c:v>42949</c:v>
                </c:pt>
                <c:pt idx="306">
                  <c:v>42950</c:v>
                </c:pt>
                <c:pt idx="307">
                  <c:v>42951</c:v>
                </c:pt>
                <c:pt idx="308">
                  <c:v>42952</c:v>
                </c:pt>
                <c:pt idx="309">
                  <c:v>42953</c:v>
                </c:pt>
                <c:pt idx="310">
                  <c:v>42954</c:v>
                </c:pt>
                <c:pt idx="311">
                  <c:v>42955</c:v>
                </c:pt>
                <c:pt idx="312">
                  <c:v>42956</c:v>
                </c:pt>
                <c:pt idx="313">
                  <c:v>42957</c:v>
                </c:pt>
                <c:pt idx="314">
                  <c:v>42958</c:v>
                </c:pt>
                <c:pt idx="315">
                  <c:v>42959</c:v>
                </c:pt>
                <c:pt idx="316">
                  <c:v>42960</c:v>
                </c:pt>
                <c:pt idx="317">
                  <c:v>42961</c:v>
                </c:pt>
                <c:pt idx="318">
                  <c:v>42962</c:v>
                </c:pt>
                <c:pt idx="319">
                  <c:v>42963</c:v>
                </c:pt>
                <c:pt idx="320">
                  <c:v>42964</c:v>
                </c:pt>
                <c:pt idx="321">
                  <c:v>42965</c:v>
                </c:pt>
                <c:pt idx="322">
                  <c:v>42966</c:v>
                </c:pt>
                <c:pt idx="323">
                  <c:v>42967</c:v>
                </c:pt>
                <c:pt idx="324">
                  <c:v>42968</c:v>
                </c:pt>
                <c:pt idx="325">
                  <c:v>42969</c:v>
                </c:pt>
                <c:pt idx="326">
                  <c:v>42970</c:v>
                </c:pt>
                <c:pt idx="327">
                  <c:v>42971</c:v>
                </c:pt>
                <c:pt idx="328">
                  <c:v>42972</c:v>
                </c:pt>
                <c:pt idx="329">
                  <c:v>42973</c:v>
                </c:pt>
                <c:pt idx="330">
                  <c:v>42974</c:v>
                </c:pt>
                <c:pt idx="331">
                  <c:v>42975</c:v>
                </c:pt>
                <c:pt idx="332">
                  <c:v>42976</c:v>
                </c:pt>
                <c:pt idx="333">
                  <c:v>42977</c:v>
                </c:pt>
                <c:pt idx="334">
                  <c:v>42978</c:v>
                </c:pt>
                <c:pt idx="335">
                  <c:v>42979</c:v>
                </c:pt>
                <c:pt idx="336">
                  <c:v>42980</c:v>
                </c:pt>
                <c:pt idx="337">
                  <c:v>42981</c:v>
                </c:pt>
                <c:pt idx="338">
                  <c:v>42982</c:v>
                </c:pt>
                <c:pt idx="339">
                  <c:v>42983</c:v>
                </c:pt>
                <c:pt idx="340">
                  <c:v>42984</c:v>
                </c:pt>
                <c:pt idx="341">
                  <c:v>42985</c:v>
                </c:pt>
                <c:pt idx="342">
                  <c:v>42986</c:v>
                </c:pt>
                <c:pt idx="343">
                  <c:v>42987</c:v>
                </c:pt>
                <c:pt idx="344">
                  <c:v>42988</c:v>
                </c:pt>
                <c:pt idx="345">
                  <c:v>42989</c:v>
                </c:pt>
                <c:pt idx="346">
                  <c:v>42990</c:v>
                </c:pt>
                <c:pt idx="347">
                  <c:v>42991</c:v>
                </c:pt>
                <c:pt idx="348">
                  <c:v>42992</c:v>
                </c:pt>
                <c:pt idx="349">
                  <c:v>42993</c:v>
                </c:pt>
                <c:pt idx="350">
                  <c:v>42994</c:v>
                </c:pt>
                <c:pt idx="351">
                  <c:v>42995</c:v>
                </c:pt>
                <c:pt idx="352">
                  <c:v>42996</c:v>
                </c:pt>
                <c:pt idx="353">
                  <c:v>42997</c:v>
                </c:pt>
                <c:pt idx="354">
                  <c:v>42998</c:v>
                </c:pt>
                <c:pt idx="355">
                  <c:v>42999</c:v>
                </c:pt>
                <c:pt idx="356">
                  <c:v>43000</c:v>
                </c:pt>
                <c:pt idx="357">
                  <c:v>43001</c:v>
                </c:pt>
                <c:pt idx="358">
                  <c:v>43002</c:v>
                </c:pt>
                <c:pt idx="359">
                  <c:v>43003</c:v>
                </c:pt>
                <c:pt idx="360">
                  <c:v>43004</c:v>
                </c:pt>
                <c:pt idx="361">
                  <c:v>43005</c:v>
                </c:pt>
                <c:pt idx="362">
                  <c:v>43006</c:v>
                </c:pt>
                <c:pt idx="363">
                  <c:v>43007</c:v>
                </c:pt>
                <c:pt idx="364">
                  <c:v>43008</c:v>
                </c:pt>
              </c:numCache>
            </c:numRef>
          </c:cat>
          <c:val>
            <c:numRef>
              <c:f>'Figura 20 y Figura 21'!$H$2:$H$366</c:f>
              <c:numCache>
                <c:formatCode>0.00%</c:formatCode>
                <c:ptCount val="365"/>
                <c:pt idx="0">
                  <c:v>1E-3</c:v>
                </c:pt>
                <c:pt idx="1">
                  <c:v>1E-3</c:v>
                </c:pt>
                <c:pt idx="2">
                  <c:v>1E-3</c:v>
                </c:pt>
                <c:pt idx="3">
                  <c:v>1E-3</c:v>
                </c:pt>
                <c:pt idx="4">
                  <c:v>1E-3</c:v>
                </c:pt>
                <c:pt idx="5">
                  <c:v>1E-3</c:v>
                </c:pt>
                <c:pt idx="6">
                  <c:v>1E-3</c:v>
                </c:pt>
                <c:pt idx="7">
                  <c:v>1E-3</c:v>
                </c:pt>
                <c:pt idx="8">
                  <c:v>1E-3</c:v>
                </c:pt>
                <c:pt idx="9">
                  <c:v>1E-3</c:v>
                </c:pt>
                <c:pt idx="10">
                  <c:v>1E-3</c:v>
                </c:pt>
                <c:pt idx="11">
                  <c:v>1E-3</c:v>
                </c:pt>
                <c:pt idx="12">
                  <c:v>1E-3</c:v>
                </c:pt>
                <c:pt idx="13">
                  <c:v>1E-3</c:v>
                </c:pt>
                <c:pt idx="14">
                  <c:v>1E-3</c:v>
                </c:pt>
                <c:pt idx="15">
                  <c:v>1E-3</c:v>
                </c:pt>
                <c:pt idx="16">
                  <c:v>1E-3</c:v>
                </c:pt>
                <c:pt idx="17">
                  <c:v>1E-3</c:v>
                </c:pt>
                <c:pt idx="18">
                  <c:v>1E-3</c:v>
                </c:pt>
                <c:pt idx="19">
                  <c:v>1E-3</c:v>
                </c:pt>
                <c:pt idx="20">
                  <c:v>1E-3</c:v>
                </c:pt>
                <c:pt idx="21">
                  <c:v>1E-3</c:v>
                </c:pt>
                <c:pt idx="22">
                  <c:v>1E-3</c:v>
                </c:pt>
                <c:pt idx="23">
                  <c:v>1E-3</c:v>
                </c:pt>
                <c:pt idx="24">
                  <c:v>1E-3</c:v>
                </c:pt>
                <c:pt idx="25">
                  <c:v>1E-3</c:v>
                </c:pt>
                <c:pt idx="26">
                  <c:v>1E-3</c:v>
                </c:pt>
                <c:pt idx="27">
                  <c:v>1E-3</c:v>
                </c:pt>
                <c:pt idx="28">
                  <c:v>1E-3</c:v>
                </c:pt>
                <c:pt idx="29">
                  <c:v>1E-3</c:v>
                </c:pt>
                <c:pt idx="30">
                  <c:v>1E-3</c:v>
                </c:pt>
                <c:pt idx="31">
                  <c:v>1E-3</c:v>
                </c:pt>
                <c:pt idx="32">
                  <c:v>1E-3</c:v>
                </c:pt>
                <c:pt idx="33">
                  <c:v>1E-3</c:v>
                </c:pt>
                <c:pt idx="34">
                  <c:v>1E-3</c:v>
                </c:pt>
                <c:pt idx="35">
                  <c:v>1E-3</c:v>
                </c:pt>
                <c:pt idx="36">
                  <c:v>1E-3</c:v>
                </c:pt>
                <c:pt idx="37">
                  <c:v>1E-3</c:v>
                </c:pt>
                <c:pt idx="38">
                  <c:v>1E-3</c:v>
                </c:pt>
                <c:pt idx="39">
                  <c:v>1E-3</c:v>
                </c:pt>
                <c:pt idx="40">
                  <c:v>1E-3</c:v>
                </c:pt>
                <c:pt idx="41">
                  <c:v>1E-3</c:v>
                </c:pt>
                <c:pt idx="42">
                  <c:v>1E-3</c:v>
                </c:pt>
                <c:pt idx="43">
                  <c:v>1E-3</c:v>
                </c:pt>
                <c:pt idx="44">
                  <c:v>1E-3</c:v>
                </c:pt>
                <c:pt idx="45">
                  <c:v>1E-3</c:v>
                </c:pt>
                <c:pt idx="46">
                  <c:v>1E-3</c:v>
                </c:pt>
                <c:pt idx="47">
                  <c:v>1E-3</c:v>
                </c:pt>
                <c:pt idx="48">
                  <c:v>1E-3</c:v>
                </c:pt>
                <c:pt idx="49">
                  <c:v>1E-3</c:v>
                </c:pt>
                <c:pt idx="50">
                  <c:v>1E-3</c:v>
                </c:pt>
                <c:pt idx="51">
                  <c:v>1E-3</c:v>
                </c:pt>
                <c:pt idx="52">
                  <c:v>1E-3</c:v>
                </c:pt>
                <c:pt idx="53">
                  <c:v>1E-3</c:v>
                </c:pt>
                <c:pt idx="54">
                  <c:v>1E-3</c:v>
                </c:pt>
                <c:pt idx="55">
                  <c:v>1E-3</c:v>
                </c:pt>
                <c:pt idx="56">
                  <c:v>1E-3</c:v>
                </c:pt>
                <c:pt idx="57">
                  <c:v>1E-3</c:v>
                </c:pt>
                <c:pt idx="58">
                  <c:v>1E-3</c:v>
                </c:pt>
                <c:pt idx="59">
                  <c:v>1E-3</c:v>
                </c:pt>
                <c:pt idx="60">
                  <c:v>1E-3</c:v>
                </c:pt>
                <c:pt idx="61">
                  <c:v>1E-3</c:v>
                </c:pt>
                <c:pt idx="62">
                  <c:v>1E-3</c:v>
                </c:pt>
                <c:pt idx="63">
                  <c:v>1E-3</c:v>
                </c:pt>
                <c:pt idx="64">
                  <c:v>1E-3</c:v>
                </c:pt>
                <c:pt idx="65">
                  <c:v>1E-3</c:v>
                </c:pt>
                <c:pt idx="66">
                  <c:v>1E-3</c:v>
                </c:pt>
                <c:pt idx="67">
                  <c:v>1E-3</c:v>
                </c:pt>
                <c:pt idx="68">
                  <c:v>1E-3</c:v>
                </c:pt>
                <c:pt idx="69">
                  <c:v>1E-3</c:v>
                </c:pt>
                <c:pt idx="70">
                  <c:v>1E-3</c:v>
                </c:pt>
                <c:pt idx="71">
                  <c:v>1E-3</c:v>
                </c:pt>
                <c:pt idx="72">
                  <c:v>1E-3</c:v>
                </c:pt>
                <c:pt idx="73">
                  <c:v>1E-3</c:v>
                </c:pt>
                <c:pt idx="74">
                  <c:v>1E-3</c:v>
                </c:pt>
                <c:pt idx="75">
                  <c:v>1E-3</c:v>
                </c:pt>
                <c:pt idx="76">
                  <c:v>1E-3</c:v>
                </c:pt>
                <c:pt idx="77">
                  <c:v>1E-3</c:v>
                </c:pt>
                <c:pt idx="78">
                  <c:v>1E-3</c:v>
                </c:pt>
                <c:pt idx="79">
                  <c:v>1E-3</c:v>
                </c:pt>
                <c:pt idx="80">
                  <c:v>1E-3</c:v>
                </c:pt>
                <c:pt idx="81">
                  <c:v>1E-3</c:v>
                </c:pt>
                <c:pt idx="82">
                  <c:v>1E-3</c:v>
                </c:pt>
                <c:pt idx="83">
                  <c:v>1E-3</c:v>
                </c:pt>
                <c:pt idx="84">
                  <c:v>1E-3</c:v>
                </c:pt>
                <c:pt idx="85">
                  <c:v>1E-3</c:v>
                </c:pt>
                <c:pt idx="86">
                  <c:v>1E-3</c:v>
                </c:pt>
                <c:pt idx="87">
                  <c:v>1E-3</c:v>
                </c:pt>
                <c:pt idx="88">
                  <c:v>1E-3</c:v>
                </c:pt>
                <c:pt idx="89">
                  <c:v>1E-3</c:v>
                </c:pt>
                <c:pt idx="90">
                  <c:v>1E-3</c:v>
                </c:pt>
                <c:pt idx="91">
                  <c:v>1E-3</c:v>
                </c:pt>
                <c:pt idx="92">
                  <c:v>1E-3</c:v>
                </c:pt>
                <c:pt idx="93">
                  <c:v>1E-3</c:v>
                </c:pt>
                <c:pt idx="94">
                  <c:v>1E-3</c:v>
                </c:pt>
                <c:pt idx="95">
                  <c:v>1E-3</c:v>
                </c:pt>
                <c:pt idx="96">
                  <c:v>1E-3</c:v>
                </c:pt>
                <c:pt idx="97">
                  <c:v>1E-3</c:v>
                </c:pt>
                <c:pt idx="98">
                  <c:v>1E-3</c:v>
                </c:pt>
                <c:pt idx="99">
                  <c:v>1E-3</c:v>
                </c:pt>
                <c:pt idx="100">
                  <c:v>1E-3</c:v>
                </c:pt>
                <c:pt idx="101">
                  <c:v>1E-3</c:v>
                </c:pt>
                <c:pt idx="102">
                  <c:v>1E-3</c:v>
                </c:pt>
                <c:pt idx="103">
                  <c:v>1E-3</c:v>
                </c:pt>
                <c:pt idx="104">
                  <c:v>1E-3</c:v>
                </c:pt>
                <c:pt idx="105">
                  <c:v>1E-3</c:v>
                </c:pt>
                <c:pt idx="106">
                  <c:v>1E-3</c:v>
                </c:pt>
                <c:pt idx="107">
                  <c:v>1E-3</c:v>
                </c:pt>
                <c:pt idx="108">
                  <c:v>1E-3</c:v>
                </c:pt>
                <c:pt idx="109">
                  <c:v>1E-3</c:v>
                </c:pt>
                <c:pt idx="110">
                  <c:v>1E-3</c:v>
                </c:pt>
                <c:pt idx="111">
                  <c:v>1E-3</c:v>
                </c:pt>
                <c:pt idx="112">
                  <c:v>1E-3</c:v>
                </c:pt>
                <c:pt idx="113">
                  <c:v>1E-3</c:v>
                </c:pt>
                <c:pt idx="114">
                  <c:v>1E-3</c:v>
                </c:pt>
                <c:pt idx="115">
                  <c:v>1E-3</c:v>
                </c:pt>
                <c:pt idx="116">
                  <c:v>1E-3</c:v>
                </c:pt>
                <c:pt idx="117">
                  <c:v>1E-3</c:v>
                </c:pt>
                <c:pt idx="118">
                  <c:v>1E-3</c:v>
                </c:pt>
                <c:pt idx="119">
                  <c:v>1E-3</c:v>
                </c:pt>
                <c:pt idx="120">
                  <c:v>1E-3</c:v>
                </c:pt>
                <c:pt idx="121">
                  <c:v>1E-3</c:v>
                </c:pt>
                <c:pt idx="122">
                  <c:v>1E-3</c:v>
                </c:pt>
                <c:pt idx="123">
                  <c:v>1E-3</c:v>
                </c:pt>
                <c:pt idx="124">
                  <c:v>1E-3</c:v>
                </c:pt>
                <c:pt idx="125">
                  <c:v>1E-3</c:v>
                </c:pt>
                <c:pt idx="126">
                  <c:v>1E-3</c:v>
                </c:pt>
                <c:pt idx="127">
                  <c:v>1E-3</c:v>
                </c:pt>
                <c:pt idx="128">
                  <c:v>1E-3</c:v>
                </c:pt>
                <c:pt idx="129">
                  <c:v>1E-3</c:v>
                </c:pt>
                <c:pt idx="130">
                  <c:v>1E-3</c:v>
                </c:pt>
                <c:pt idx="131">
                  <c:v>1E-3</c:v>
                </c:pt>
                <c:pt idx="132">
                  <c:v>1E-3</c:v>
                </c:pt>
                <c:pt idx="133">
                  <c:v>1E-3</c:v>
                </c:pt>
                <c:pt idx="134">
                  <c:v>1E-3</c:v>
                </c:pt>
                <c:pt idx="135">
                  <c:v>1E-3</c:v>
                </c:pt>
                <c:pt idx="136">
                  <c:v>1E-3</c:v>
                </c:pt>
                <c:pt idx="137">
                  <c:v>1E-3</c:v>
                </c:pt>
                <c:pt idx="138">
                  <c:v>1E-3</c:v>
                </c:pt>
                <c:pt idx="139">
                  <c:v>1E-3</c:v>
                </c:pt>
                <c:pt idx="140">
                  <c:v>1E-3</c:v>
                </c:pt>
                <c:pt idx="141">
                  <c:v>1E-3</c:v>
                </c:pt>
                <c:pt idx="142">
                  <c:v>1E-3</c:v>
                </c:pt>
                <c:pt idx="143">
                  <c:v>1E-3</c:v>
                </c:pt>
                <c:pt idx="144">
                  <c:v>1E-3</c:v>
                </c:pt>
                <c:pt idx="145">
                  <c:v>1E-3</c:v>
                </c:pt>
                <c:pt idx="146">
                  <c:v>1E-3</c:v>
                </c:pt>
                <c:pt idx="147">
                  <c:v>1E-3</c:v>
                </c:pt>
                <c:pt idx="148">
                  <c:v>1E-3</c:v>
                </c:pt>
                <c:pt idx="149">
                  <c:v>1E-3</c:v>
                </c:pt>
                <c:pt idx="150">
                  <c:v>1E-3</c:v>
                </c:pt>
                <c:pt idx="151">
                  <c:v>1E-3</c:v>
                </c:pt>
                <c:pt idx="152">
                  <c:v>1E-3</c:v>
                </c:pt>
                <c:pt idx="153">
                  <c:v>1E-3</c:v>
                </c:pt>
                <c:pt idx="154">
                  <c:v>1E-3</c:v>
                </c:pt>
                <c:pt idx="155">
                  <c:v>1E-3</c:v>
                </c:pt>
                <c:pt idx="156">
                  <c:v>1E-3</c:v>
                </c:pt>
                <c:pt idx="157">
                  <c:v>1E-3</c:v>
                </c:pt>
                <c:pt idx="158">
                  <c:v>1E-3</c:v>
                </c:pt>
                <c:pt idx="159">
                  <c:v>1E-3</c:v>
                </c:pt>
                <c:pt idx="160">
                  <c:v>1E-3</c:v>
                </c:pt>
                <c:pt idx="161">
                  <c:v>1E-3</c:v>
                </c:pt>
                <c:pt idx="162">
                  <c:v>1E-3</c:v>
                </c:pt>
                <c:pt idx="163">
                  <c:v>1E-3</c:v>
                </c:pt>
                <c:pt idx="164">
                  <c:v>1E-3</c:v>
                </c:pt>
                <c:pt idx="165">
                  <c:v>1E-3</c:v>
                </c:pt>
                <c:pt idx="166">
                  <c:v>1E-3</c:v>
                </c:pt>
                <c:pt idx="167">
                  <c:v>1E-3</c:v>
                </c:pt>
                <c:pt idx="168">
                  <c:v>1E-3</c:v>
                </c:pt>
                <c:pt idx="169">
                  <c:v>1E-3</c:v>
                </c:pt>
                <c:pt idx="170">
                  <c:v>1E-3</c:v>
                </c:pt>
                <c:pt idx="171">
                  <c:v>1E-3</c:v>
                </c:pt>
                <c:pt idx="172">
                  <c:v>1E-3</c:v>
                </c:pt>
                <c:pt idx="173">
                  <c:v>1E-3</c:v>
                </c:pt>
                <c:pt idx="174">
                  <c:v>1E-3</c:v>
                </c:pt>
                <c:pt idx="175">
                  <c:v>1E-3</c:v>
                </c:pt>
                <c:pt idx="176">
                  <c:v>1E-3</c:v>
                </c:pt>
                <c:pt idx="177">
                  <c:v>1E-3</c:v>
                </c:pt>
                <c:pt idx="178">
                  <c:v>1E-3</c:v>
                </c:pt>
                <c:pt idx="179">
                  <c:v>1E-3</c:v>
                </c:pt>
                <c:pt idx="180">
                  <c:v>1E-3</c:v>
                </c:pt>
                <c:pt idx="181">
                  <c:v>1E-3</c:v>
                </c:pt>
                <c:pt idx="182">
                  <c:v>1E-3</c:v>
                </c:pt>
                <c:pt idx="183">
                  <c:v>1E-3</c:v>
                </c:pt>
                <c:pt idx="184">
                  <c:v>1E-3</c:v>
                </c:pt>
                <c:pt idx="185">
                  <c:v>1E-3</c:v>
                </c:pt>
                <c:pt idx="186">
                  <c:v>1E-3</c:v>
                </c:pt>
                <c:pt idx="187">
                  <c:v>1E-3</c:v>
                </c:pt>
                <c:pt idx="188">
                  <c:v>1E-3</c:v>
                </c:pt>
                <c:pt idx="189">
                  <c:v>1E-3</c:v>
                </c:pt>
                <c:pt idx="190">
                  <c:v>1E-3</c:v>
                </c:pt>
                <c:pt idx="191">
                  <c:v>1E-3</c:v>
                </c:pt>
                <c:pt idx="192">
                  <c:v>1E-3</c:v>
                </c:pt>
                <c:pt idx="193">
                  <c:v>1E-3</c:v>
                </c:pt>
                <c:pt idx="194">
                  <c:v>1E-3</c:v>
                </c:pt>
                <c:pt idx="195">
                  <c:v>1E-3</c:v>
                </c:pt>
                <c:pt idx="196">
                  <c:v>1E-3</c:v>
                </c:pt>
                <c:pt idx="197">
                  <c:v>1E-3</c:v>
                </c:pt>
                <c:pt idx="198">
                  <c:v>1E-3</c:v>
                </c:pt>
                <c:pt idx="199">
                  <c:v>1E-3</c:v>
                </c:pt>
                <c:pt idx="200">
                  <c:v>1E-3</c:v>
                </c:pt>
                <c:pt idx="201">
                  <c:v>1E-3</c:v>
                </c:pt>
                <c:pt idx="202">
                  <c:v>1E-3</c:v>
                </c:pt>
                <c:pt idx="203">
                  <c:v>1E-3</c:v>
                </c:pt>
                <c:pt idx="204">
                  <c:v>1E-3</c:v>
                </c:pt>
                <c:pt idx="205">
                  <c:v>1E-3</c:v>
                </c:pt>
                <c:pt idx="206">
                  <c:v>1E-3</c:v>
                </c:pt>
                <c:pt idx="207">
                  <c:v>1E-3</c:v>
                </c:pt>
                <c:pt idx="208">
                  <c:v>1E-3</c:v>
                </c:pt>
                <c:pt idx="209">
                  <c:v>1E-3</c:v>
                </c:pt>
                <c:pt idx="210">
                  <c:v>1E-3</c:v>
                </c:pt>
                <c:pt idx="211">
                  <c:v>1E-3</c:v>
                </c:pt>
                <c:pt idx="212">
                  <c:v>1E-3</c:v>
                </c:pt>
                <c:pt idx="213">
                  <c:v>1E-3</c:v>
                </c:pt>
                <c:pt idx="214">
                  <c:v>1E-3</c:v>
                </c:pt>
                <c:pt idx="215">
                  <c:v>1E-3</c:v>
                </c:pt>
                <c:pt idx="216">
                  <c:v>1E-3</c:v>
                </c:pt>
                <c:pt idx="217">
                  <c:v>1E-3</c:v>
                </c:pt>
                <c:pt idx="218">
                  <c:v>1E-3</c:v>
                </c:pt>
                <c:pt idx="219">
                  <c:v>1E-3</c:v>
                </c:pt>
                <c:pt idx="220">
                  <c:v>1E-3</c:v>
                </c:pt>
                <c:pt idx="221">
                  <c:v>1E-3</c:v>
                </c:pt>
                <c:pt idx="222">
                  <c:v>1E-3</c:v>
                </c:pt>
                <c:pt idx="223">
                  <c:v>1E-3</c:v>
                </c:pt>
                <c:pt idx="224">
                  <c:v>1E-3</c:v>
                </c:pt>
                <c:pt idx="225">
                  <c:v>1E-3</c:v>
                </c:pt>
                <c:pt idx="226">
                  <c:v>1E-3</c:v>
                </c:pt>
                <c:pt idx="227">
                  <c:v>1E-3</c:v>
                </c:pt>
                <c:pt idx="228">
                  <c:v>1E-3</c:v>
                </c:pt>
                <c:pt idx="229">
                  <c:v>1E-3</c:v>
                </c:pt>
                <c:pt idx="230">
                  <c:v>1E-3</c:v>
                </c:pt>
                <c:pt idx="231">
                  <c:v>1E-3</c:v>
                </c:pt>
                <c:pt idx="232">
                  <c:v>1E-3</c:v>
                </c:pt>
                <c:pt idx="233">
                  <c:v>1E-3</c:v>
                </c:pt>
                <c:pt idx="234">
                  <c:v>1E-3</c:v>
                </c:pt>
                <c:pt idx="235">
                  <c:v>1E-3</c:v>
                </c:pt>
                <c:pt idx="236">
                  <c:v>1E-3</c:v>
                </c:pt>
                <c:pt idx="237">
                  <c:v>1E-3</c:v>
                </c:pt>
                <c:pt idx="238">
                  <c:v>1E-3</c:v>
                </c:pt>
                <c:pt idx="239">
                  <c:v>1E-3</c:v>
                </c:pt>
                <c:pt idx="240">
                  <c:v>1E-3</c:v>
                </c:pt>
                <c:pt idx="241">
                  <c:v>1E-3</c:v>
                </c:pt>
                <c:pt idx="242">
                  <c:v>1E-3</c:v>
                </c:pt>
                <c:pt idx="243">
                  <c:v>1E-3</c:v>
                </c:pt>
                <c:pt idx="244">
                  <c:v>1E-3</c:v>
                </c:pt>
                <c:pt idx="245">
                  <c:v>1E-3</c:v>
                </c:pt>
                <c:pt idx="246">
                  <c:v>1E-3</c:v>
                </c:pt>
                <c:pt idx="247">
                  <c:v>1E-3</c:v>
                </c:pt>
                <c:pt idx="248">
                  <c:v>1E-3</c:v>
                </c:pt>
                <c:pt idx="249">
                  <c:v>1E-3</c:v>
                </c:pt>
                <c:pt idx="250">
                  <c:v>1E-3</c:v>
                </c:pt>
                <c:pt idx="251">
                  <c:v>1E-3</c:v>
                </c:pt>
                <c:pt idx="252">
                  <c:v>1E-3</c:v>
                </c:pt>
                <c:pt idx="253">
                  <c:v>1E-3</c:v>
                </c:pt>
                <c:pt idx="254">
                  <c:v>1E-3</c:v>
                </c:pt>
                <c:pt idx="255">
                  <c:v>1E-3</c:v>
                </c:pt>
                <c:pt idx="256">
                  <c:v>1E-3</c:v>
                </c:pt>
                <c:pt idx="257">
                  <c:v>1E-3</c:v>
                </c:pt>
                <c:pt idx="258">
                  <c:v>1E-3</c:v>
                </c:pt>
                <c:pt idx="259">
                  <c:v>1E-3</c:v>
                </c:pt>
                <c:pt idx="260">
                  <c:v>1E-3</c:v>
                </c:pt>
                <c:pt idx="261">
                  <c:v>1E-3</c:v>
                </c:pt>
                <c:pt idx="262">
                  <c:v>1E-3</c:v>
                </c:pt>
                <c:pt idx="263">
                  <c:v>1E-3</c:v>
                </c:pt>
                <c:pt idx="264">
                  <c:v>1E-3</c:v>
                </c:pt>
                <c:pt idx="265">
                  <c:v>1E-3</c:v>
                </c:pt>
                <c:pt idx="266">
                  <c:v>1E-3</c:v>
                </c:pt>
                <c:pt idx="267">
                  <c:v>1E-3</c:v>
                </c:pt>
                <c:pt idx="268">
                  <c:v>1E-3</c:v>
                </c:pt>
                <c:pt idx="269">
                  <c:v>1E-3</c:v>
                </c:pt>
                <c:pt idx="270">
                  <c:v>1E-3</c:v>
                </c:pt>
                <c:pt idx="271">
                  <c:v>1E-3</c:v>
                </c:pt>
                <c:pt idx="272">
                  <c:v>1E-3</c:v>
                </c:pt>
                <c:pt idx="273">
                  <c:v>1E-3</c:v>
                </c:pt>
                <c:pt idx="274">
                  <c:v>1E-3</c:v>
                </c:pt>
                <c:pt idx="275">
                  <c:v>1E-3</c:v>
                </c:pt>
                <c:pt idx="276">
                  <c:v>1E-3</c:v>
                </c:pt>
                <c:pt idx="277">
                  <c:v>1E-3</c:v>
                </c:pt>
                <c:pt idx="278">
                  <c:v>1E-3</c:v>
                </c:pt>
                <c:pt idx="279">
                  <c:v>1E-3</c:v>
                </c:pt>
                <c:pt idx="280">
                  <c:v>1E-3</c:v>
                </c:pt>
                <c:pt idx="281">
                  <c:v>1E-3</c:v>
                </c:pt>
                <c:pt idx="282">
                  <c:v>1E-3</c:v>
                </c:pt>
                <c:pt idx="283">
                  <c:v>1E-3</c:v>
                </c:pt>
                <c:pt idx="284">
                  <c:v>1E-3</c:v>
                </c:pt>
                <c:pt idx="285">
                  <c:v>1E-3</c:v>
                </c:pt>
                <c:pt idx="286">
                  <c:v>1E-3</c:v>
                </c:pt>
                <c:pt idx="287">
                  <c:v>1E-3</c:v>
                </c:pt>
                <c:pt idx="288">
                  <c:v>1E-3</c:v>
                </c:pt>
                <c:pt idx="289">
                  <c:v>1E-3</c:v>
                </c:pt>
                <c:pt idx="290">
                  <c:v>1E-3</c:v>
                </c:pt>
                <c:pt idx="291">
                  <c:v>1E-3</c:v>
                </c:pt>
                <c:pt idx="292">
                  <c:v>1E-3</c:v>
                </c:pt>
                <c:pt idx="293">
                  <c:v>1E-3</c:v>
                </c:pt>
                <c:pt idx="294">
                  <c:v>1E-3</c:v>
                </c:pt>
                <c:pt idx="295">
                  <c:v>1E-3</c:v>
                </c:pt>
                <c:pt idx="296">
                  <c:v>1E-3</c:v>
                </c:pt>
                <c:pt idx="297">
                  <c:v>1E-3</c:v>
                </c:pt>
                <c:pt idx="298">
                  <c:v>1E-3</c:v>
                </c:pt>
                <c:pt idx="299">
                  <c:v>1E-3</c:v>
                </c:pt>
                <c:pt idx="300">
                  <c:v>1E-3</c:v>
                </c:pt>
                <c:pt idx="301">
                  <c:v>1E-3</c:v>
                </c:pt>
                <c:pt idx="302">
                  <c:v>1E-3</c:v>
                </c:pt>
                <c:pt idx="303">
                  <c:v>1E-3</c:v>
                </c:pt>
                <c:pt idx="304">
                  <c:v>1E-3</c:v>
                </c:pt>
                <c:pt idx="305">
                  <c:v>1E-3</c:v>
                </c:pt>
                <c:pt idx="306">
                  <c:v>1E-3</c:v>
                </c:pt>
                <c:pt idx="307">
                  <c:v>1E-3</c:v>
                </c:pt>
                <c:pt idx="308">
                  <c:v>1E-3</c:v>
                </c:pt>
                <c:pt idx="309">
                  <c:v>1E-3</c:v>
                </c:pt>
                <c:pt idx="310">
                  <c:v>1E-3</c:v>
                </c:pt>
                <c:pt idx="311">
                  <c:v>1E-3</c:v>
                </c:pt>
                <c:pt idx="312">
                  <c:v>1E-3</c:v>
                </c:pt>
                <c:pt idx="313">
                  <c:v>1E-3</c:v>
                </c:pt>
                <c:pt idx="314">
                  <c:v>1E-3</c:v>
                </c:pt>
                <c:pt idx="315">
                  <c:v>1E-3</c:v>
                </c:pt>
                <c:pt idx="316">
                  <c:v>1E-3</c:v>
                </c:pt>
                <c:pt idx="317">
                  <c:v>1E-3</c:v>
                </c:pt>
                <c:pt idx="318">
                  <c:v>1E-3</c:v>
                </c:pt>
                <c:pt idx="319">
                  <c:v>1E-3</c:v>
                </c:pt>
                <c:pt idx="320">
                  <c:v>1E-3</c:v>
                </c:pt>
                <c:pt idx="321">
                  <c:v>1E-3</c:v>
                </c:pt>
                <c:pt idx="322">
                  <c:v>1E-3</c:v>
                </c:pt>
                <c:pt idx="323">
                  <c:v>1E-3</c:v>
                </c:pt>
                <c:pt idx="324">
                  <c:v>1E-3</c:v>
                </c:pt>
                <c:pt idx="325">
                  <c:v>1E-3</c:v>
                </c:pt>
                <c:pt idx="326">
                  <c:v>1E-3</c:v>
                </c:pt>
                <c:pt idx="327">
                  <c:v>1E-3</c:v>
                </c:pt>
                <c:pt idx="328">
                  <c:v>1E-3</c:v>
                </c:pt>
                <c:pt idx="329">
                  <c:v>1E-3</c:v>
                </c:pt>
                <c:pt idx="330">
                  <c:v>1E-3</c:v>
                </c:pt>
                <c:pt idx="331">
                  <c:v>1E-3</c:v>
                </c:pt>
                <c:pt idx="332">
                  <c:v>1E-3</c:v>
                </c:pt>
                <c:pt idx="333">
                  <c:v>1E-3</c:v>
                </c:pt>
                <c:pt idx="334">
                  <c:v>1E-3</c:v>
                </c:pt>
                <c:pt idx="335">
                  <c:v>1E-3</c:v>
                </c:pt>
                <c:pt idx="336">
                  <c:v>1E-3</c:v>
                </c:pt>
                <c:pt idx="337">
                  <c:v>1E-3</c:v>
                </c:pt>
                <c:pt idx="338">
                  <c:v>1E-3</c:v>
                </c:pt>
                <c:pt idx="339">
                  <c:v>1E-3</c:v>
                </c:pt>
                <c:pt idx="340">
                  <c:v>1E-3</c:v>
                </c:pt>
                <c:pt idx="341">
                  <c:v>1E-3</c:v>
                </c:pt>
                <c:pt idx="342">
                  <c:v>1E-3</c:v>
                </c:pt>
                <c:pt idx="343">
                  <c:v>1E-3</c:v>
                </c:pt>
                <c:pt idx="344">
                  <c:v>1E-3</c:v>
                </c:pt>
                <c:pt idx="345">
                  <c:v>1E-3</c:v>
                </c:pt>
                <c:pt idx="346">
                  <c:v>1E-3</c:v>
                </c:pt>
                <c:pt idx="347">
                  <c:v>1E-3</c:v>
                </c:pt>
                <c:pt idx="348">
                  <c:v>1E-3</c:v>
                </c:pt>
                <c:pt idx="349">
                  <c:v>1E-3</c:v>
                </c:pt>
                <c:pt idx="350">
                  <c:v>1E-3</c:v>
                </c:pt>
                <c:pt idx="351">
                  <c:v>1E-3</c:v>
                </c:pt>
                <c:pt idx="352">
                  <c:v>1E-3</c:v>
                </c:pt>
                <c:pt idx="353">
                  <c:v>1E-3</c:v>
                </c:pt>
                <c:pt idx="354">
                  <c:v>1E-3</c:v>
                </c:pt>
                <c:pt idx="355">
                  <c:v>1E-3</c:v>
                </c:pt>
                <c:pt idx="356">
                  <c:v>1E-3</c:v>
                </c:pt>
                <c:pt idx="357">
                  <c:v>1E-3</c:v>
                </c:pt>
                <c:pt idx="358">
                  <c:v>1E-3</c:v>
                </c:pt>
                <c:pt idx="359">
                  <c:v>1E-3</c:v>
                </c:pt>
                <c:pt idx="360">
                  <c:v>1E-3</c:v>
                </c:pt>
                <c:pt idx="361">
                  <c:v>1E-3</c:v>
                </c:pt>
                <c:pt idx="362">
                  <c:v>1E-3</c:v>
                </c:pt>
                <c:pt idx="363">
                  <c:v>1E-3</c:v>
                </c:pt>
                <c:pt idx="364">
                  <c:v>1E-3</c:v>
                </c:pt>
              </c:numCache>
            </c:numRef>
          </c:val>
          <c:smooth val="0"/>
          <c:extLst>
            <c:ext xmlns:c16="http://schemas.microsoft.com/office/drawing/2014/chart" uri="{C3380CC4-5D6E-409C-BE32-E72D297353CC}">
              <c16:uniqueId val="{00000001-B9D1-40EF-B254-438D2EC52496}"/>
            </c:ext>
          </c:extLst>
        </c:ser>
        <c:dLbls>
          <c:showLegendKey val="0"/>
          <c:showVal val="0"/>
          <c:showCatName val="0"/>
          <c:showSerName val="0"/>
          <c:showPercent val="0"/>
          <c:showBubbleSize val="0"/>
        </c:dLbls>
        <c:smooth val="0"/>
        <c:axId val="114195072"/>
        <c:axId val="114224512"/>
      </c:lineChart>
      <c:dateAx>
        <c:axId val="114195072"/>
        <c:scaling>
          <c:orientation val="minMax"/>
        </c:scaling>
        <c:delete val="0"/>
        <c:axPos val="b"/>
        <c:numFmt formatCode="[$-C0A]mmm/yy;@" sourceLinked="0"/>
        <c:majorTickMark val="none"/>
        <c:minorTickMark val="none"/>
        <c:tickLblPos val="low"/>
        <c:spPr>
          <a:ln>
            <a:solidFill>
              <a:schemeClr val="bg1">
                <a:lumMod val="85000"/>
              </a:schemeClr>
            </a:solidFill>
          </a:ln>
        </c:spPr>
        <c:txPr>
          <a:bodyPr/>
          <a:lstStyle/>
          <a:p>
            <a:pPr>
              <a:defRPr sz="800">
                <a:latin typeface="+mn-lt"/>
                <a:cs typeface="Arial" pitchFamily="34" charset="0"/>
              </a:defRPr>
            </a:pPr>
            <a:endParaRPr lang="es-CL"/>
          </a:p>
        </c:txPr>
        <c:crossAx val="114224512"/>
        <c:crosses val="autoZero"/>
        <c:auto val="1"/>
        <c:lblOffset val="100"/>
        <c:baseTimeUnit val="days"/>
        <c:majorUnit val="31"/>
        <c:majorTimeUnit val="days"/>
      </c:dateAx>
      <c:valAx>
        <c:axId val="114224512"/>
        <c:scaling>
          <c:orientation val="minMax"/>
          <c:max val="1.0000000000000002E-2"/>
          <c:min val="0"/>
        </c:scaling>
        <c:delete val="0"/>
        <c:axPos val="l"/>
        <c:majorGridlines>
          <c:spPr>
            <a:ln>
              <a:solidFill>
                <a:schemeClr val="bg1">
                  <a:lumMod val="85000"/>
                </a:schemeClr>
              </a:solidFill>
              <a:prstDash val="solid"/>
            </a:ln>
          </c:spPr>
        </c:majorGridlines>
        <c:numFmt formatCode="0.0%" sourceLinked="0"/>
        <c:majorTickMark val="none"/>
        <c:minorTickMark val="none"/>
        <c:tickLblPos val="nextTo"/>
        <c:spPr>
          <a:ln w="9525">
            <a:solidFill>
              <a:schemeClr val="bg1">
                <a:lumMod val="85000"/>
              </a:schemeClr>
            </a:solidFill>
          </a:ln>
        </c:spPr>
        <c:txPr>
          <a:bodyPr/>
          <a:lstStyle/>
          <a:p>
            <a:pPr>
              <a:defRPr sz="900">
                <a:latin typeface="+mn-lt"/>
                <a:cs typeface="Arial" pitchFamily="34" charset="0"/>
              </a:defRPr>
            </a:pPr>
            <a:endParaRPr lang="es-CL"/>
          </a:p>
        </c:txPr>
        <c:crossAx val="114195072"/>
        <c:crosses val="autoZero"/>
        <c:crossBetween val="between"/>
        <c:majorUnit val="2.0000000000000104E-3"/>
      </c:valAx>
    </c:plotArea>
    <c:legend>
      <c:legendPos val="b"/>
      <c:overlay val="0"/>
      <c:spPr>
        <a:solidFill>
          <a:schemeClr val="bg1"/>
        </a:solidFill>
        <a:ln>
          <a:noFill/>
        </a:ln>
      </c:spPr>
      <c:txPr>
        <a:bodyPr/>
        <a:lstStyle/>
        <a:p>
          <a:pPr>
            <a:defRPr sz="700">
              <a:latin typeface="+mn-lt"/>
              <a:cs typeface="Arial" pitchFamily="34" charset="0"/>
            </a:defRPr>
          </a:pPr>
          <a:endParaRPr lang="es-CL"/>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60606537086268E-2"/>
          <c:y val="0.10711585365853662"/>
          <c:w val="0.8689281581738163"/>
          <c:h val="0.7425098238482386"/>
        </c:manualLayout>
      </c:layout>
      <c:lineChart>
        <c:grouping val="standard"/>
        <c:varyColors val="0"/>
        <c:ser>
          <c:idx val="0"/>
          <c:order val="0"/>
          <c:tx>
            <c:strRef>
              <c:f>'Figura 3 y Tabla 4'!$G$3</c:f>
              <c:strCache>
                <c:ptCount val="1"/>
                <c:pt idx="0">
                  <c:v>Potencia Media Horaria Activa Bruta[MW]</c:v>
                </c:pt>
              </c:strCache>
            </c:strRef>
          </c:tx>
          <c:spPr>
            <a:ln w="12700">
              <a:solidFill>
                <a:srgbClr val="D08600"/>
              </a:solidFill>
            </a:ln>
          </c:spPr>
          <c:marker>
            <c:symbol val="none"/>
          </c:marker>
          <c:dLbls>
            <c:dLbl>
              <c:idx val="1173"/>
              <c:layout>
                <c:manualLayout>
                  <c:x val="0.17642580645161282"/>
                  <c:y val="-0.16205523644244155"/>
                </c:manualLayout>
              </c:layout>
              <c:tx>
                <c:rich>
                  <a:bodyPr/>
                  <a:lstStyle/>
                  <a:p>
                    <a:r>
                      <a:rPr lang="en-US" sz="900">
                        <a:latin typeface="+mn-lt"/>
                        <a:cs typeface="Arial" pitchFamily="34" charset="0"/>
                      </a:rPr>
                      <a:t>Máx: 2.462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9D-4381-B351-6E7920FC4A1C}"/>
                </c:ext>
              </c:extLst>
            </c:dLbl>
            <c:dLbl>
              <c:idx val="3068"/>
              <c:layout>
                <c:manualLayout>
                  <c:x val="-0.61973038194444441"/>
                  <c:y val="-7.5084012243379961E-2"/>
                </c:manualLayout>
              </c:layout>
              <c:tx>
                <c:rich>
                  <a:bodyPr/>
                  <a:lstStyle/>
                  <a:p>
                    <a:r>
                      <a:rPr lang="en-US" sz="900">
                        <a:latin typeface="+mn-lt"/>
                        <a:cs typeface="Arial" pitchFamily="34" charset="0"/>
                      </a:rPr>
                      <a:t>M</a:t>
                    </a:r>
                    <a:r>
                      <a:rPr lang="en-US"/>
                      <a:t>ín: 1309,4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9D-4381-B351-6E7920FC4A1C}"/>
                </c:ext>
              </c:extLst>
            </c:dLbl>
            <c:spPr>
              <a:noFill/>
              <a:ln>
                <a:noFill/>
              </a:ln>
              <a:effectLst/>
            </c:spPr>
            <c:txPr>
              <a:bodyPr/>
              <a:lstStyle/>
              <a:p>
                <a:pPr>
                  <a:defRPr sz="900">
                    <a:latin typeface="+mn-lt"/>
                    <a:cs typeface="Arial" pitchFamily="34" charset="0"/>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'Figura 3 y Tabla 4'!$A$4:$B$2212</c:f>
              <c:multiLvlStrCache>
                <c:ptCount val="2209"/>
                <c:lvl>
                  <c:pt idx="2208">
                    <c:v>  </c:v>
                  </c:pt>
                </c:lvl>
                <c:lvl>
                  <c:pt idx="0">
                    <c:v>Julio</c:v>
                  </c:pt>
                  <c:pt idx="744">
                    <c:v>Agosto</c:v>
                  </c:pt>
                  <c:pt idx="1487">
                    <c:v>Septiembre</c:v>
                  </c:pt>
                  <c:pt idx="2208">
                    <c:v>  </c:v>
                  </c:pt>
                </c:lvl>
              </c:multiLvlStrCache>
            </c:multiLvlStrRef>
          </c:cat>
          <c:val>
            <c:numRef>
              <c:f>'Figura 3 y Tabla 4'!$G$4:$G$2212</c:f>
              <c:numCache>
                <c:formatCode>0.00</c:formatCode>
                <c:ptCount val="2209"/>
                <c:pt idx="0">
                  <c:v>2341.0209</c:v>
                </c:pt>
                <c:pt idx="1">
                  <c:v>2317.4088999999999</c:v>
                </c:pt>
                <c:pt idx="2">
                  <c:v>2276.6037000000001</c:v>
                </c:pt>
                <c:pt idx="3">
                  <c:v>2271.1430999999998</c:v>
                </c:pt>
                <c:pt idx="4">
                  <c:v>2246.3274999999999</c:v>
                </c:pt>
                <c:pt idx="5">
                  <c:v>2229.3960999999999</c:v>
                </c:pt>
                <c:pt idx="6">
                  <c:v>2267.4715999999999</c:v>
                </c:pt>
                <c:pt idx="7">
                  <c:v>2270.6779999999999</c:v>
                </c:pt>
                <c:pt idx="8">
                  <c:v>2235.6444000000001</c:v>
                </c:pt>
                <c:pt idx="9">
                  <c:v>2230.3771999999999</c:v>
                </c:pt>
                <c:pt idx="10">
                  <c:v>2206.9744000000001</c:v>
                </c:pt>
                <c:pt idx="11">
                  <c:v>2180.6997000000001</c:v>
                </c:pt>
                <c:pt idx="12">
                  <c:v>2192.0814</c:v>
                </c:pt>
                <c:pt idx="13">
                  <c:v>2222.1300999999999</c:v>
                </c:pt>
                <c:pt idx="14">
                  <c:v>2244.9694</c:v>
                </c:pt>
                <c:pt idx="15">
                  <c:v>2269.6531</c:v>
                </c:pt>
                <c:pt idx="16">
                  <c:v>2307.5439999999999</c:v>
                </c:pt>
                <c:pt idx="17">
                  <c:v>2249.1142</c:v>
                </c:pt>
                <c:pt idx="18">
                  <c:v>2328.3406</c:v>
                </c:pt>
                <c:pt idx="19">
                  <c:v>2385.8933000000002</c:v>
                </c:pt>
                <c:pt idx="20">
                  <c:v>2379.9546999999998</c:v>
                </c:pt>
                <c:pt idx="21">
                  <c:v>2394.2975000000001</c:v>
                </c:pt>
                <c:pt idx="22">
                  <c:v>2391.5387999999998</c:v>
                </c:pt>
                <c:pt idx="23">
                  <c:v>2356.1266000000001</c:v>
                </c:pt>
                <c:pt idx="24">
                  <c:v>2368.8910999999998</c:v>
                </c:pt>
                <c:pt idx="25">
                  <c:v>2316.2006000000001</c:v>
                </c:pt>
                <c:pt idx="26">
                  <c:v>2273.1296000000002</c:v>
                </c:pt>
                <c:pt idx="27">
                  <c:v>2261.3155999999999</c:v>
                </c:pt>
                <c:pt idx="28">
                  <c:v>2271.1873000000001</c:v>
                </c:pt>
                <c:pt idx="29">
                  <c:v>2277.9917999999998</c:v>
                </c:pt>
                <c:pt idx="30">
                  <c:v>2304.3494000000001</c:v>
                </c:pt>
                <c:pt idx="31">
                  <c:v>2287.0783999999999</c:v>
                </c:pt>
                <c:pt idx="32">
                  <c:v>2261.2678000000001</c:v>
                </c:pt>
                <c:pt idx="33">
                  <c:v>2292.4929999999999</c:v>
                </c:pt>
                <c:pt idx="34">
                  <c:v>2289.3748000000001</c:v>
                </c:pt>
                <c:pt idx="35">
                  <c:v>2292.9816000000001</c:v>
                </c:pt>
                <c:pt idx="36">
                  <c:v>2241.6055000000001</c:v>
                </c:pt>
                <c:pt idx="37">
                  <c:v>2176.8249000000001</c:v>
                </c:pt>
                <c:pt idx="38">
                  <c:v>2196.4490000000001</c:v>
                </c:pt>
                <c:pt idx="39">
                  <c:v>2203.5108</c:v>
                </c:pt>
                <c:pt idx="40">
                  <c:v>2168.5232999999998</c:v>
                </c:pt>
                <c:pt idx="41">
                  <c:v>2078.86</c:v>
                </c:pt>
                <c:pt idx="42">
                  <c:v>2145.0183000000002</c:v>
                </c:pt>
                <c:pt idx="43">
                  <c:v>2214.7705999999998</c:v>
                </c:pt>
                <c:pt idx="44">
                  <c:v>2250.6932999999999</c:v>
                </c:pt>
                <c:pt idx="45">
                  <c:v>2311.7955999999999</c:v>
                </c:pt>
                <c:pt idx="46">
                  <c:v>2322.4063999999998</c:v>
                </c:pt>
                <c:pt idx="47">
                  <c:v>2318.3645999999999</c:v>
                </c:pt>
                <c:pt idx="48">
                  <c:v>2298.9367000000002</c:v>
                </c:pt>
                <c:pt idx="49">
                  <c:v>2294.9380999999998</c:v>
                </c:pt>
                <c:pt idx="50">
                  <c:v>2272.346</c:v>
                </c:pt>
                <c:pt idx="51">
                  <c:v>2259.7438000000002</c:v>
                </c:pt>
                <c:pt idx="52">
                  <c:v>2252.4571000000001</c:v>
                </c:pt>
                <c:pt idx="53">
                  <c:v>2246.9666999999999</c:v>
                </c:pt>
                <c:pt idx="54">
                  <c:v>2271.9153999999999</c:v>
                </c:pt>
                <c:pt idx="55">
                  <c:v>2249.5243999999998</c:v>
                </c:pt>
                <c:pt idx="56">
                  <c:v>2178.4603000000002</c:v>
                </c:pt>
                <c:pt idx="57">
                  <c:v>2208.7867999999999</c:v>
                </c:pt>
                <c:pt idx="58">
                  <c:v>2210.2501000000002</c:v>
                </c:pt>
                <c:pt idx="59">
                  <c:v>2216.3107</c:v>
                </c:pt>
                <c:pt idx="60">
                  <c:v>2220.6900999999998</c:v>
                </c:pt>
                <c:pt idx="61">
                  <c:v>2174.5895999999998</c:v>
                </c:pt>
                <c:pt idx="62">
                  <c:v>2112.0428000000002</c:v>
                </c:pt>
                <c:pt idx="63">
                  <c:v>2079.7732000000001</c:v>
                </c:pt>
                <c:pt idx="64">
                  <c:v>2116.1513</c:v>
                </c:pt>
                <c:pt idx="65">
                  <c:v>2136.3386</c:v>
                </c:pt>
                <c:pt idx="66">
                  <c:v>2205.9281999999998</c:v>
                </c:pt>
                <c:pt idx="67">
                  <c:v>2267.7411999999999</c:v>
                </c:pt>
                <c:pt idx="68">
                  <c:v>2239.6107999999999</c:v>
                </c:pt>
                <c:pt idx="69">
                  <c:v>2282.1215000000002</c:v>
                </c:pt>
                <c:pt idx="70">
                  <c:v>2316.2844</c:v>
                </c:pt>
                <c:pt idx="71">
                  <c:v>2295.3516</c:v>
                </c:pt>
                <c:pt idx="72">
                  <c:v>2266.9447</c:v>
                </c:pt>
                <c:pt idx="73">
                  <c:v>2249.2397999999998</c:v>
                </c:pt>
                <c:pt idx="74">
                  <c:v>2221.0526</c:v>
                </c:pt>
                <c:pt idx="75">
                  <c:v>2233.2037999999998</c:v>
                </c:pt>
                <c:pt idx="76">
                  <c:v>2225.9047</c:v>
                </c:pt>
                <c:pt idx="77">
                  <c:v>2204.7678999999998</c:v>
                </c:pt>
                <c:pt idx="78">
                  <c:v>2225.2550999999999</c:v>
                </c:pt>
                <c:pt idx="79">
                  <c:v>2230.1518000000001</c:v>
                </c:pt>
                <c:pt idx="80">
                  <c:v>2167.7148000000002</c:v>
                </c:pt>
                <c:pt idx="81">
                  <c:v>2195.4531000000002</c:v>
                </c:pt>
                <c:pt idx="82">
                  <c:v>2151.5464999999999</c:v>
                </c:pt>
                <c:pt idx="83">
                  <c:v>2169.3447000000001</c:v>
                </c:pt>
                <c:pt idx="84">
                  <c:v>2196.7921999999999</c:v>
                </c:pt>
                <c:pt idx="85">
                  <c:v>2197.252</c:v>
                </c:pt>
                <c:pt idx="86">
                  <c:v>2169.2127</c:v>
                </c:pt>
                <c:pt idx="87">
                  <c:v>2190.3244</c:v>
                </c:pt>
                <c:pt idx="88">
                  <c:v>2129.8033999999998</c:v>
                </c:pt>
                <c:pt idx="89">
                  <c:v>2113.3330999999998</c:v>
                </c:pt>
                <c:pt idx="90">
                  <c:v>2186.0329000000002</c:v>
                </c:pt>
                <c:pt idx="91">
                  <c:v>2232.0403000000001</c:v>
                </c:pt>
                <c:pt idx="92">
                  <c:v>2268.134</c:v>
                </c:pt>
                <c:pt idx="93">
                  <c:v>2301.7283000000002</c:v>
                </c:pt>
                <c:pt idx="94">
                  <c:v>2271.4182000000001</c:v>
                </c:pt>
                <c:pt idx="95">
                  <c:v>2238.8166999999999</c:v>
                </c:pt>
                <c:pt idx="96">
                  <c:v>2216.1439</c:v>
                </c:pt>
                <c:pt idx="97">
                  <c:v>2174.7869999999998</c:v>
                </c:pt>
                <c:pt idx="98">
                  <c:v>2176.1271999999999</c:v>
                </c:pt>
                <c:pt idx="99">
                  <c:v>2178.7226000000001</c:v>
                </c:pt>
                <c:pt idx="100">
                  <c:v>2162.4281000000001</c:v>
                </c:pt>
                <c:pt idx="101">
                  <c:v>2147.9958000000001</c:v>
                </c:pt>
                <c:pt idx="102">
                  <c:v>2161.3380999999999</c:v>
                </c:pt>
                <c:pt idx="103">
                  <c:v>2148.8964999999998</c:v>
                </c:pt>
                <c:pt idx="104">
                  <c:v>2137.5468999999998</c:v>
                </c:pt>
                <c:pt idx="105">
                  <c:v>2129.4501</c:v>
                </c:pt>
                <c:pt idx="106">
                  <c:v>2121.9560999999999</c:v>
                </c:pt>
                <c:pt idx="107">
                  <c:v>2113.2836000000002</c:v>
                </c:pt>
                <c:pt idx="108">
                  <c:v>2068.1941999999999</c:v>
                </c:pt>
                <c:pt idx="109">
                  <c:v>2066.6561000000002</c:v>
                </c:pt>
                <c:pt idx="110">
                  <c:v>2066.7388000000001</c:v>
                </c:pt>
                <c:pt idx="111">
                  <c:v>2097.6723999999999</c:v>
                </c:pt>
                <c:pt idx="112">
                  <c:v>2138.83</c:v>
                </c:pt>
                <c:pt idx="113">
                  <c:v>2136.6673999999998</c:v>
                </c:pt>
                <c:pt idx="114">
                  <c:v>2205.7076000000002</c:v>
                </c:pt>
                <c:pt idx="115">
                  <c:v>2260.2993999999999</c:v>
                </c:pt>
                <c:pt idx="116">
                  <c:v>2246.1033000000002</c:v>
                </c:pt>
                <c:pt idx="117">
                  <c:v>2276.3483000000001</c:v>
                </c:pt>
                <c:pt idx="118">
                  <c:v>2269.4</c:v>
                </c:pt>
                <c:pt idx="119">
                  <c:v>2274.6021999999998</c:v>
                </c:pt>
                <c:pt idx="120">
                  <c:v>2226.7298000000001</c:v>
                </c:pt>
                <c:pt idx="121">
                  <c:v>2201.7446</c:v>
                </c:pt>
                <c:pt idx="122">
                  <c:v>2161.0736999999999</c:v>
                </c:pt>
                <c:pt idx="123">
                  <c:v>2159.3085000000001</c:v>
                </c:pt>
                <c:pt idx="124">
                  <c:v>2165.8512000000001</c:v>
                </c:pt>
                <c:pt idx="125">
                  <c:v>2120.7624000000001</c:v>
                </c:pt>
                <c:pt idx="126">
                  <c:v>2136.6291000000001</c:v>
                </c:pt>
                <c:pt idx="127">
                  <c:v>2110.4955</c:v>
                </c:pt>
                <c:pt idx="128">
                  <c:v>2081.4196000000002</c:v>
                </c:pt>
                <c:pt idx="129">
                  <c:v>2090.6455999999998</c:v>
                </c:pt>
                <c:pt idx="130">
                  <c:v>2088.3452000000002</c:v>
                </c:pt>
                <c:pt idx="131">
                  <c:v>2077.8472999999999</c:v>
                </c:pt>
                <c:pt idx="132">
                  <c:v>2040.6478999999999</c:v>
                </c:pt>
                <c:pt idx="133">
                  <c:v>2013.7752</c:v>
                </c:pt>
                <c:pt idx="134">
                  <c:v>2014.7172</c:v>
                </c:pt>
                <c:pt idx="135">
                  <c:v>2021.4549999999999</c:v>
                </c:pt>
                <c:pt idx="136">
                  <c:v>1977.2081000000001</c:v>
                </c:pt>
                <c:pt idx="137">
                  <c:v>1991.1036999999999</c:v>
                </c:pt>
                <c:pt idx="138">
                  <c:v>2088.2033000000001</c:v>
                </c:pt>
                <c:pt idx="139">
                  <c:v>2132.4339</c:v>
                </c:pt>
                <c:pt idx="140">
                  <c:v>2120.1478000000002</c:v>
                </c:pt>
                <c:pt idx="141">
                  <c:v>2177.5342999999998</c:v>
                </c:pt>
                <c:pt idx="142">
                  <c:v>2191.7073</c:v>
                </c:pt>
                <c:pt idx="143">
                  <c:v>2178.4593</c:v>
                </c:pt>
                <c:pt idx="144">
                  <c:v>2135.3154</c:v>
                </c:pt>
                <c:pt idx="145">
                  <c:v>2101.8155999999999</c:v>
                </c:pt>
                <c:pt idx="146">
                  <c:v>2075.8443000000002</c:v>
                </c:pt>
                <c:pt idx="147">
                  <c:v>2087.7208999999998</c:v>
                </c:pt>
                <c:pt idx="148">
                  <c:v>2087.7728999999999</c:v>
                </c:pt>
                <c:pt idx="149">
                  <c:v>2059.7134000000001</c:v>
                </c:pt>
                <c:pt idx="150">
                  <c:v>2071.2035999999998</c:v>
                </c:pt>
                <c:pt idx="151">
                  <c:v>2075.027</c:v>
                </c:pt>
                <c:pt idx="152">
                  <c:v>2053.0518999999999</c:v>
                </c:pt>
                <c:pt idx="153">
                  <c:v>2093.2568999999999</c:v>
                </c:pt>
                <c:pt idx="154">
                  <c:v>2061.6179000000002</c:v>
                </c:pt>
                <c:pt idx="155">
                  <c:v>2084.5745999999999</c:v>
                </c:pt>
                <c:pt idx="156">
                  <c:v>2068.9517000000001</c:v>
                </c:pt>
                <c:pt idx="157">
                  <c:v>2082.6624999999999</c:v>
                </c:pt>
                <c:pt idx="158">
                  <c:v>2074.5700999999999</c:v>
                </c:pt>
                <c:pt idx="159">
                  <c:v>2117.1563999999998</c:v>
                </c:pt>
                <c:pt idx="160">
                  <c:v>2156.3036999999999</c:v>
                </c:pt>
                <c:pt idx="161">
                  <c:v>2131.5841</c:v>
                </c:pt>
                <c:pt idx="162">
                  <c:v>2154.7159000000001</c:v>
                </c:pt>
                <c:pt idx="163">
                  <c:v>2152.2869999999998</c:v>
                </c:pt>
                <c:pt idx="164">
                  <c:v>2130.5682000000002</c:v>
                </c:pt>
                <c:pt idx="165">
                  <c:v>2183.7231999999999</c:v>
                </c:pt>
                <c:pt idx="166">
                  <c:v>2213.9850999999999</c:v>
                </c:pt>
                <c:pt idx="167">
                  <c:v>2183.0036</c:v>
                </c:pt>
                <c:pt idx="168">
                  <c:v>2143.9917</c:v>
                </c:pt>
                <c:pt idx="169">
                  <c:v>2125.8305</c:v>
                </c:pt>
                <c:pt idx="170">
                  <c:v>2096.0194000000001</c:v>
                </c:pt>
                <c:pt idx="171">
                  <c:v>2097.7150999999999</c:v>
                </c:pt>
                <c:pt idx="172">
                  <c:v>2047.6465000000001</c:v>
                </c:pt>
                <c:pt idx="173">
                  <c:v>1980.5159000000001</c:v>
                </c:pt>
                <c:pt idx="174">
                  <c:v>1954.1023</c:v>
                </c:pt>
                <c:pt idx="175">
                  <c:v>1885.269</c:v>
                </c:pt>
                <c:pt idx="176">
                  <c:v>1866.7744</c:v>
                </c:pt>
                <c:pt idx="177">
                  <c:v>1915.1638</c:v>
                </c:pt>
                <c:pt idx="178">
                  <c:v>1932.8928000000001</c:v>
                </c:pt>
                <c:pt idx="179">
                  <c:v>1950.4939999999999</c:v>
                </c:pt>
                <c:pt idx="180">
                  <c:v>1947.4597000000001</c:v>
                </c:pt>
                <c:pt idx="181">
                  <c:v>1925.4644000000001</c:v>
                </c:pt>
                <c:pt idx="182">
                  <c:v>1919.8001999999999</c:v>
                </c:pt>
                <c:pt idx="183">
                  <c:v>1937.3791000000001</c:v>
                </c:pt>
                <c:pt idx="184">
                  <c:v>1927.9087</c:v>
                </c:pt>
                <c:pt idx="185">
                  <c:v>1970.1656</c:v>
                </c:pt>
                <c:pt idx="186">
                  <c:v>2047.1723</c:v>
                </c:pt>
                <c:pt idx="187">
                  <c:v>2074.6603</c:v>
                </c:pt>
                <c:pt idx="188">
                  <c:v>2085.8753999999999</c:v>
                </c:pt>
                <c:pt idx="189">
                  <c:v>2155.6563999999998</c:v>
                </c:pt>
                <c:pt idx="190">
                  <c:v>2126.9987999999998</c:v>
                </c:pt>
                <c:pt idx="191">
                  <c:v>2085.9254999999998</c:v>
                </c:pt>
                <c:pt idx="192">
                  <c:v>2073.7800999999999</c:v>
                </c:pt>
                <c:pt idx="193">
                  <c:v>2066.8559</c:v>
                </c:pt>
                <c:pt idx="194">
                  <c:v>2057.7642000000001</c:v>
                </c:pt>
                <c:pt idx="195">
                  <c:v>2113.3753000000002</c:v>
                </c:pt>
                <c:pt idx="196">
                  <c:v>2096.7102</c:v>
                </c:pt>
                <c:pt idx="197">
                  <c:v>2055.5491999999999</c:v>
                </c:pt>
                <c:pt idx="198">
                  <c:v>2073.8717000000001</c:v>
                </c:pt>
                <c:pt idx="199">
                  <c:v>2081.2671999999998</c:v>
                </c:pt>
                <c:pt idx="200">
                  <c:v>2063.5805</c:v>
                </c:pt>
                <c:pt idx="201">
                  <c:v>2093.9611</c:v>
                </c:pt>
                <c:pt idx="202">
                  <c:v>2074.6351</c:v>
                </c:pt>
                <c:pt idx="203">
                  <c:v>2083.9811</c:v>
                </c:pt>
                <c:pt idx="204">
                  <c:v>2073.4913000000001</c:v>
                </c:pt>
                <c:pt idx="205">
                  <c:v>2060.4857999999999</c:v>
                </c:pt>
                <c:pt idx="206">
                  <c:v>2065.2901000000002</c:v>
                </c:pt>
                <c:pt idx="207">
                  <c:v>2088.0025000000001</c:v>
                </c:pt>
                <c:pt idx="208">
                  <c:v>2096.2800000000002</c:v>
                </c:pt>
                <c:pt idx="209">
                  <c:v>2090.2854000000002</c:v>
                </c:pt>
                <c:pt idx="210">
                  <c:v>2122.4621000000002</c:v>
                </c:pt>
                <c:pt idx="211">
                  <c:v>2183.3870999999999</c:v>
                </c:pt>
                <c:pt idx="212">
                  <c:v>2203.5549999999998</c:v>
                </c:pt>
                <c:pt idx="213">
                  <c:v>2257.7556</c:v>
                </c:pt>
                <c:pt idx="214">
                  <c:v>2260.0327000000002</c:v>
                </c:pt>
                <c:pt idx="215">
                  <c:v>2270.2278000000001</c:v>
                </c:pt>
                <c:pt idx="216">
                  <c:v>2235.4025000000001</c:v>
                </c:pt>
                <c:pt idx="217">
                  <c:v>2193.2926000000002</c:v>
                </c:pt>
                <c:pt idx="218">
                  <c:v>2114.7458000000001</c:v>
                </c:pt>
                <c:pt idx="219">
                  <c:v>2126.0039000000002</c:v>
                </c:pt>
                <c:pt idx="220">
                  <c:v>2161.1772999999998</c:v>
                </c:pt>
                <c:pt idx="221">
                  <c:v>2156.9297999999999</c:v>
                </c:pt>
                <c:pt idx="222">
                  <c:v>2137.7530000000002</c:v>
                </c:pt>
                <c:pt idx="223">
                  <c:v>2118.3344999999999</c:v>
                </c:pt>
                <c:pt idx="224">
                  <c:v>2084.7150999999999</c:v>
                </c:pt>
                <c:pt idx="225">
                  <c:v>2120.6012000000001</c:v>
                </c:pt>
                <c:pt idx="226">
                  <c:v>2131.3090999999999</c:v>
                </c:pt>
                <c:pt idx="227">
                  <c:v>2123.3933999999999</c:v>
                </c:pt>
                <c:pt idx="228">
                  <c:v>2148.0846000000001</c:v>
                </c:pt>
                <c:pt idx="229">
                  <c:v>2111.7316000000001</c:v>
                </c:pt>
                <c:pt idx="230">
                  <c:v>2081.7993000000001</c:v>
                </c:pt>
                <c:pt idx="231">
                  <c:v>2025.883</c:v>
                </c:pt>
                <c:pt idx="232">
                  <c:v>2031.4797000000001</c:v>
                </c:pt>
                <c:pt idx="233">
                  <c:v>2088.4319999999998</c:v>
                </c:pt>
                <c:pt idx="234">
                  <c:v>2172.4857000000002</c:v>
                </c:pt>
                <c:pt idx="235">
                  <c:v>2217.3998999999999</c:v>
                </c:pt>
                <c:pt idx="236">
                  <c:v>2190.8150999999998</c:v>
                </c:pt>
                <c:pt idx="237">
                  <c:v>2235.1333</c:v>
                </c:pt>
                <c:pt idx="238">
                  <c:v>2232.8199</c:v>
                </c:pt>
                <c:pt idx="239">
                  <c:v>2219.0363000000002</c:v>
                </c:pt>
                <c:pt idx="240">
                  <c:v>2189.0922999999998</c:v>
                </c:pt>
                <c:pt idx="241">
                  <c:v>2162.7323000000001</c:v>
                </c:pt>
                <c:pt idx="242">
                  <c:v>2138.5628999999999</c:v>
                </c:pt>
                <c:pt idx="243">
                  <c:v>2098.4708000000001</c:v>
                </c:pt>
                <c:pt idx="244">
                  <c:v>2059.7012</c:v>
                </c:pt>
                <c:pt idx="245">
                  <c:v>2039.9170999999999</c:v>
                </c:pt>
                <c:pt idx="246">
                  <c:v>2040.3486</c:v>
                </c:pt>
                <c:pt idx="247">
                  <c:v>2026.258</c:v>
                </c:pt>
                <c:pt idx="248">
                  <c:v>2013.4598000000001</c:v>
                </c:pt>
                <c:pt idx="249">
                  <c:v>2041.4788000000001</c:v>
                </c:pt>
                <c:pt idx="250">
                  <c:v>1988.0807</c:v>
                </c:pt>
                <c:pt idx="251">
                  <c:v>2011.8496</c:v>
                </c:pt>
                <c:pt idx="252">
                  <c:v>2007.1515999999999</c:v>
                </c:pt>
                <c:pt idx="253">
                  <c:v>2010.8359</c:v>
                </c:pt>
                <c:pt idx="254">
                  <c:v>2016.1717000000001</c:v>
                </c:pt>
                <c:pt idx="255">
                  <c:v>2026.0081</c:v>
                </c:pt>
                <c:pt idx="256">
                  <c:v>2004.9843000000001</c:v>
                </c:pt>
                <c:pt idx="257">
                  <c:v>2035.0561</c:v>
                </c:pt>
                <c:pt idx="258">
                  <c:v>2106.0542999999998</c:v>
                </c:pt>
                <c:pt idx="259">
                  <c:v>2155.4494</c:v>
                </c:pt>
                <c:pt idx="260">
                  <c:v>2154.652</c:v>
                </c:pt>
                <c:pt idx="261">
                  <c:v>2162.0893999999998</c:v>
                </c:pt>
                <c:pt idx="262">
                  <c:v>2132.5201999999999</c:v>
                </c:pt>
                <c:pt idx="263">
                  <c:v>2094.5482999999999</c:v>
                </c:pt>
                <c:pt idx="264">
                  <c:v>2086.1747</c:v>
                </c:pt>
                <c:pt idx="265">
                  <c:v>2042.8943999999999</c:v>
                </c:pt>
                <c:pt idx="266">
                  <c:v>2027.0897</c:v>
                </c:pt>
                <c:pt idx="267">
                  <c:v>2040.6292000000001</c:v>
                </c:pt>
                <c:pt idx="268">
                  <c:v>2046.0455999999999</c:v>
                </c:pt>
                <c:pt idx="269">
                  <c:v>2011.7950000000001</c:v>
                </c:pt>
                <c:pt idx="270">
                  <c:v>2015.5461</c:v>
                </c:pt>
                <c:pt idx="271">
                  <c:v>2019.5081</c:v>
                </c:pt>
                <c:pt idx="272">
                  <c:v>1982.3468</c:v>
                </c:pt>
                <c:pt idx="273">
                  <c:v>2014.8879999999999</c:v>
                </c:pt>
                <c:pt idx="274">
                  <c:v>2030.569</c:v>
                </c:pt>
                <c:pt idx="275">
                  <c:v>2040.6455000000001</c:v>
                </c:pt>
                <c:pt idx="276">
                  <c:v>1997.5065</c:v>
                </c:pt>
                <c:pt idx="277">
                  <c:v>2009.1905999999999</c:v>
                </c:pt>
                <c:pt idx="278">
                  <c:v>1999.4831999999999</c:v>
                </c:pt>
                <c:pt idx="279">
                  <c:v>2018.6981000000001</c:v>
                </c:pt>
                <c:pt idx="280">
                  <c:v>2047.4736</c:v>
                </c:pt>
                <c:pt idx="281">
                  <c:v>2036.9409000000001</c:v>
                </c:pt>
                <c:pt idx="282">
                  <c:v>2082.2021</c:v>
                </c:pt>
                <c:pt idx="283">
                  <c:v>2112.3094999999998</c:v>
                </c:pt>
                <c:pt idx="284">
                  <c:v>2080.7285000000002</c:v>
                </c:pt>
                <c:pt idx="285">
                  <c:v>2122.3935000000001</c:v>
                </c:pt>
                <c:pt idx="286">
                  <c:v>2126.1394</c:v>
                </c:pt>
                <c:pt idx="287">
                  <c:v>2127.1997999999999</c:v>
                </c:pt>
                <c:pt idx="288">
                  <c:v>2109.8357000000001</c:v>
                </c:pt>
                <c:pt idx="289">
                  <c:v>2088.0628000000002</c:v>
                </c:pt>
                <c:pt idx="290">
                  <c:v>2050.8391000000001</c:v>
                </c:pt>
                <c:pt idx="291">
                  <c:v>2067.7203</c:v>
                </c:pt>
                <c:pt idx="292">
                  <c:v>2061.7865999999999</c:v>
                </c:pt>
                <c:pt idx="293">
                  <c:v>2047.1705999999999</c:v>
                </c:pt>
                <c:pt idx="294">
                  <c:v>2046.3404</c:v>
                </c:pt>
                <c:pt idx="295">
                  <c:v>2047.2211</c:v>
                </c:pt>
                <c:pt idx="296">
                  <c:v>2011.3024</c:v>
                </c:pt>
                <c:pt idx="297">
                  <c:v>2005.9521</c:v>
                </c:pt>
                <c:pt idx="298">
                  <c:v>1984.7726</c:v>
                </c:pt>
                <c:pt idx="299">
                  <c:v>1951.1676</c:v>
                </c:pt>
                <c:pt idx="300">
                  <c:v>1963.9322999999999</c:v>
                </c:pt>
                <c:pt idx="301">
                  <c:v>1897.0596</c:v>
                </c:pt>
                <c:pt idx="302">
                  <c:v>1931.85</c:v>
                </c:pt>
                <c:pt idx="303">
                  <c:v>1939.7420999999999</c:v>
                </c:pt>
                <c:pt idx="304">
                  <c:v>1956.6958</c:v>
                </c:pt>
                <c:pt idx="305">
                  <c:v>1990.8402000000001</c:v>
                </c:pt>
                <c:pt idx="306">
                  <c:v>2061.5789</c:v>
                </c:pt>
                <c:pt idx="307">
                  <c:v>2079.9086000000002</c:v>
                </c:pt>
                <c:pt idx="308">
                  <c:v>2073.5450999999998</c:v>
                </c:pt>
                <c:pt idx="309">
                  <c:v>2121.2152000000001</c:v>
                </c:pt>
                <c:pt idx="310">
                  <c:v>2118.3759</c:v>
                </c:pt>
                <c:pt idx="311">
                  <c:v>2114.2937000000002</c:v>
                </c:pt>
                <c:pt idx="312">
                  <c:v>2094.9566</c:v>
                </c:pt>
                <c:pt idx="313">
                  <c:v>2048.5070999999998</c:v>
                </c:pt>
                <c:pt idx="314">
                  <c:v>2058.4893999999999</c:v>
                </c:pt>
                <c:pt idx="315">
                  <c:v>2042.4879000000001</c:v>
                </c:pt>
                <c:pt idx="316">
                  <c:v>2042.9775</c:v>
                </c:pt>
                <c:pt idx="317">
                  <c:v>2037.1701</c:v>
                </c:pt>
                <c:pt idx="318">
                  <c:v>1973.6101000000001</c:v>
                </c:pt>
                <c:pt idx="319">
                  <c:v>1978.4589000000001</c:v>
                </c:pt>
                <c:pt idx="320">
                  <c:v>1947.0782999999999</c:v>
                </c:pt>
                <c:pt idx="321">
                  <c:v>1958.4114999999999</c:v>
                </c:pt>
                <c:pt idx="322">
                  <c:v>2033.9721</c:v>
                </c:pt>
                <c:pt idx="323">
                  <c:v>2003.8044</c:v>
                </c:pt>
                <c:pt idx="324">
                  <c:v>1955.1152</c:v>
                </c:pt>
                <c:pt idx="325">
                  <c:v>1961.8021000000001</c:v>
                </c:pt>
                <c:pt idx="326">
                  <c:v>1974.2447</c:v>
                </c:pt>
                <c:pt idx="327">
                  <c:v>1976.6383000000001</c:v>
                </c:pt>
                <c:pt idx="328">
                  <c:v>2001.0382</c:v>
                </c:pt>
                <c:pt idx="329">
                  <c:v>2067.2968000000001</c:v>
                </c:pt>
                <c:pt idx="330">
                  <c:v>2166.2022000000002</c:v>
                </c:pt>
                <c:pt idx="331">
                  <c:v>2175.7487999999998</c:v>
                </c:pt>
                <c:pt idx="332">
                  <c:v>2189.2973999999999</c:v>
                </c:pt>
                <c:pt idx="333">
                  <c:v>2217.7197999999999</c:v>
                </c:pt>
                <c:pt idx="334">
                  <c:v>2219.8085999999998</c:v>
                </c:pt>
                <c:pt idx="335">
                  <c:v>2210.6687000000002</c:v>
                </c:pt>
                <c:pt idx="336">
                  <c:v>2188.0625</c:v>
                </c:pt>
                <c:pt idx="337">
                  <c:v>2161.4386</c:v>
                </c:pt>
                <c:pt idx="338">
                  <c:v>2098.9043999999999</c:v>
                </c:pt>
                <c:pt idx="339">
                  <c:v>2098.6459</c:v>
                </c:pt>
                <c:pt idx="340">
                  <c:v>2110.4850999999999</c:v>
                </c:pt>
                <c:pt idx="341">
                  <c:v>2111.5034000000001</c:v>
                </c:pt>
                <c:pt idx="342">
                  <c:v>2149.9814000000001</c:v>
                </c:pt>
                <c:pt idx="343">
                  <c:v>2145.6170999999999</c:v>
                </c:pt>
                <c:pt idx="344">
                  <c:v>2093.0063</c:v>
                </c:pt>
                <c:pt idx="345">
                  <c:v>2132.2229000000002</c:v>
                </c:pt>
                <c:pt idx="346">
                  <c:v>2138.0844000000002</c:v>
                </c:pt>
                <c:pt idx="347">
                  <c:v>2085.9472999999998</c:v>
                </c:pt>
                <c:pt idx="348">
                  <c:v>2037.5278000000001</c:v>
                </c:pt>
                <c:pt idx="349">
                  <c:v>2036.4192</c:v>
                </c:pt>
                <c:pt idx="350">
                  <c:v>2053.1617999999999</c:v>
                </c:pt>
                <c:pt idx="351">
                  <c:v>2105.0005999999998</c:v>
                </c:pt>
                <c:pt idx="352">
                  <c:v>2153.4405999999999</c:v>
                </c:pt>
                <c:pt idx="353">
                  <c:v>2189.5666000000001</c:v>
                </c:pt>
                <c:pt idx="354">
                  <c:v>2240.2817</c:v>
                </c:pt>
                <c:pt idx="355">
                  <c:v>2272.5457000000001</c:v>
                </c:pt>
                <c:pt idx="356">
                  <c:v>2243.5671000000002</c:v>
                </c:pt>
                <c:pt idx="357">
                  <c:v>2290.8409999999999</c:v>
                </c:pt>
                <c:pt idx="358">
                  <c:v>2275.3290999999999</c:v>
                </c:pt>
                <c:pt idx="359">
                  <c:v>2248.2411000000002</c:v>
                </c:pt>
                <c:pt idx="360">
                  <c:v>2229.7529</c:v>
                </c:pt>
                <c:pt idx="361">
                  <c:v>2155.4292</c:v>
                </c:pt>
                <c:pt idx="362">
                  <c:v>2148.4893000000002</c:v>
                </c:pt>
                <c:pt idx="363">
                  <c:v>2145.1988999999999</c:v>
                </c:pt>
                <c:pt idx="364">
                  <c:v>2135.8788</c:v>
                </c:pt>
                <c:pt idx="365">
                  <c:v>2131.866</c:v>
                </c:pt>
                <c:pt idx="366">
                  <c:v>2146.61</c:v>
                </c:pt>
                <c:pt idx="367">
                  <c:v>2104.4484000000002</c:v>
                </c:pt>
                <c:pt idx="368">
                  <c:v>2078.0160000000001</c:v>
                </c:pt>
                <c:pt idx="369">
                  <c:v>2106.8870999999999</c:v>
                </c:pt>
                <c:pt idx="370">
                  <c:v>2092.7822999999999</c:v>
                </c:pt>
                <c:pt idx="371">
                  <c:v>2074.5075999999999</c:v>
                </c:pt>
                <c:pt idx="372">
                  <c:v>1983.788</c:v>
                </c:pt>
                <c:pt idx="373">
                  <c:v>2024.8426999999999</c:v>
                </c:pt>
                <c:pt idx="374">
                  <c:v>2063.3020999999999</c:v>
                </c:pt>
                <c:pt idx="375">
                  <c:v>2064.884</c:v>
                </c:pt>
                <c:pt idx="376">
                  <c:v>2045.2261000000001</c:v>
                </c:pt>
                <c:pt idx="377">
                  <c:v>2053.2377999999999</c:v>
                </c:pt>
                <c:pt idx="378">
                  <c:v>2161.0989</c:v>
                </c:pt>
                <c:pt idx="379">
                  <c:v>2188.4701</c:v>
                </c:pt>
                <c:pt idx="380">
                  <c:v>2196.2824999999998</c:v>
                </c:pt>
                <c:pt idx="381">
                  <c:v>2181.6442999999999</c:v>
                </c:pt>
                <c:pt idx="382">
                  <c:v>2183.3213999999998</c:v>
                </c:pt>
                <c:pt idx="383">
                  <c:v>2135.0783000000001</c:v>
                </c:pt>
                <c:pt idx="384">
                  <c:v>2110.6808999999998</c:v>
                </c:pt>
                <c:pt idx="385">
                  <c:v>2109.1248999999998</c:v>
                </c:pt>
                <c:pt idx="386">
                  <c:v>2111.9378000000002</c:v>
                </c:pt>
                <c:pt idx="387">
                  <c:v>2141.7548000000002</c:v>
                </c:pt>
                <c:pt idx="388">
                  <c:v>2158.5021999999999</c:v>
                </c:pt>
                <c:pt idx="389">
                  <c:v>2169.2667000000001</c:v>
                </c:pt>
                <c:pt idx="390">
                  <c:v>2194.2662</c:v>
                </c:pt>
                <c:pt idx="391">
                  <c:v>2190.3984</c:v>
                </c:pt>
                <c:pt idx="392">
                  <c:v>2171.7579000000001</c:v>
                </c:pt>
                <c:pt idx="393">
                  <c:v>2192.4459000000002</c:v>
                </c:pt>
                <c:pt idx="394">
                  <c:v>2212.2109999999998</c:v>
                </c:pt>
                <c:pt idx="395">
                  <c:v>2172.6750000000002</c:v>
                </c:pt>
                <c:pt idx="396">
                  <c:v>2167.5252</c:v>
                </c:pt>
                <c:pt idx="397">
                  <c:v>2164.2388000000001</c:v>
                </c:pt>
                <c:pt idx="398">
                  <c:v>2159.8465999999999</c:v>
                </c:pt>
                <c:pt idx="399">
                  <c:v>2194.5073000000002</c:v>
                </c:pt>
                <c:pt idx="400">
                  <c:v>2185.8067999999998</c:v>
                </c:pt>
                <c:pt idx="401">
                  <c:v>2244.0473999999999</c:v>
                </c:pt>
                <c:pt idx="402">
                  <c:v>2286.2809999999999</c:v>
                </c:pt>
                <c:pt idx="403">
                  <c:v>2319.319</c:v>
                </c:pt>
                <c:pt idx="404">
                  <c:v>2329.4812999999999</c:v>
                </c:pt>
                <c:pt idx="405">
                  <c:v>2381.4647</c:v>
                </c:pt>
                <c:pt idx="406">
                  <c:v>2371.2519000000002</c:v>
                </c:pt>
                <c:pt idx="407">
                  <c:v>2361.7307000000001</c:v>
                </c:pt>
                <c:pt idx="408">
                  <c:v>2353.8035</c:v>
                </c:pt>
                <c:pt idx="409">
                  <c:v>2320.6615999999999</c:v>
                </c:pt>
                <c:pt idx="410">
                  <c:v>2311.596</c:v>
                </c:pt>
                <c:pt idx="411">
                  <c:v>2269.4153000000001</c:v>
                </c:pt>
                <c:pt idx="412">
                  <c:v>2251.6392999999998</c:v>
                </c:pt>
                <c:pt idx="413">
                  <c:v>2238.1374999999998</c:v>
                </c:pt>
                <c:pt idx="414">
                  <c:v>2247.1275999999998</c:v>
                </c:pt>
                <c:pt idx="415">
                  <c:v>2222.9956999999999</c:v>
                </c:pt>
                <c:pt idx="416">
                  <c:v>2203.346</c:v>
                </c:pt>
                <c:pt idx="417">
                  <c:v>2200.6086</c:v>
                </c:pt>
                <c:pt idx="418">
                  <c:v>2212.38</c:v>
                </c:pt>
                <c:pt idx="419">
                  <c:v>2260.4023999999999</c:v>
                </c:pt>
                <c:pt idx="420">
                  <c:v>2276.1055000000001</c:v>
                </c:pt>
                <c:pt idx="421">
                  <c:v>2251.3395</c:v>
                </c:pt>
                <c:pt idx="422">
                  <c:v>2194.0664999999999</c:v>
                </c:pt>
                <c:pt idx="423">
                  <c:v>2212.8791000000001</c:v>
                </c:pt>
                <c:pt idx="424">
                  <c:v>2260.3557000000001</c:v>
                </c:pt>
                <c:pt idx="425">
                  <c:v>2317.6916000000001</c:v>
                </c:pt>
                <c:pt idx="426">
                  <c:v>2375.9169000000002</c:v>
                </c:pt>
                <c:pt idx="427">
                  <c:v>2393.2541999999999</c:v>
                </c:pt>
                <c:pt idx="428">
                  <c:v>2384.4980999999998</c:v>
                </c:pt>
                <c:pt idx="429">
                  <c:v>2385.7608</c:v>
                </c:pt>
                <c:pt idx="430">
                  <c:v>2370.2503999999999</c:v>
                </c:pt>
                <c:pt idx="431">
                  <c:v>2343.1311000000001</c:v>
                </c:pt>
                <c:pt idx="432">
                  <c:v>2351.2278999999999</c:v>
                </c:pt>
                <c:pt idx="433">
                  <c:v>2283.9618</c:v>
                </c:pt>
                <c:pt idx="434">
                  <c:v>2286.2406999999998</c:v>
                </c:pt>
                <c:pt idx="435">
                  <c:v>2295.5297</c:v>
                </c:pt>
                <c:pt idx="436">
                  <c:v>2281.2260999999999</c:v>
                </c:pt>
                <c:pt idx="437">
                  <c:v>2271.0333999999998</c:v>
                </c:pt>
                <c:pt idx="438">
                  <c:v>2270.1657</c:v>
                </c:pt>
                <c:pt idx="439">
                  <c:v>2238.5524999999998</c:v>
                </c:pt>
                <c:pt idx="440">
                  <c:v>2157.9956000000002</c:v>
                </c:pt>
                <c:pt idx="441">
                  <c:v>2178.3991999999998</c:v>
                </c:pt>
                <c:pt idx="442">
                  <c:v>2147.127</c:v>
                </c:pt>
                <c:pt idx="443">
                  <c:v>2141.5702000000001</c:v>
                </c:pt>
                <c:pt idx="444">
                  <c:v>2127.4893000000002</c:v>
                </c:pt>
                <c:pt idx="445">
                  <c:v>2099.3494999999998</c:v>
                </c:pt>
                <c:pt idx="446">
                  <c:v>2125.7417999999998</c:v>
                </c:pt>
                <c:pt idx="447">
                  <c:v>2148.2824999999998</c:v>
                </c:pt>
                <c:pt idx="448">
                  <c:v>2147.1846</c:v>
                </c:pt>
                <c:pt idx="449">
                  <c:v>2158.9418000000001</c:v>
                </c:pt>
                <c:pt idx="450">
                  <c:v>2053.7867000000001</c:v>
                </c:pt>
                <c:pt idx="451">
                  <c:v>2138.2163999999998</c:v>
                </c:pt>
                <c:pt idx="452">
                  <c:v>2164.2579000000001</c:v>
                </c:pt>
                <c:pt idx="453">
                  <c:v>2228.0527999999999</c:v>
                </c:pt>
                <c:pt idx="454">
                  <c:v>2220.5587</c:v>
                </c:pt>
                <c:pt idx="455">
                  <c:v>2241.1981999999998</c:v>
                </c:pt>
                <c:pt idx="456">
                  <c:v>2254.6889999999999</c:v>
                </c:pt>
                <c:pt idx="457">
                  <c:v>2215.6233000000002</c:v>
                </c:pt>
                <c:pt idx="458">
                  <c:v>2194.8425000000002</c:v>
                </c:pt>
                <c:pt idx="459">
                  <c:v>2200.2033999999999</c:v>
                </c:pt>
                <c:pt idx="460">
                  <c:v>2179.4124999999999</c:v>
                </c:pt>
                <c:pt idx="461">
                  <c:v>2165.9312</c:v>
                </c:pt>
                <c:pt idx="462">
                  <c:v>2202.5716000000002</c:v>
                </c:pt>
                <c:pt idx="463">
                  <c:v>2185.2170999999998</c:v>
                </c:pt>
                <c:pt idx="464">
                  <c:v>2131.1876000000002</c:v>
                </c:pt>
                <c:pt idx="465">
                  <c:v>2161.7258999999999</c:v>
                </c:pt>
                <c:pt idx="466">
                  <c:v>2163.4351999999999</c:v>
                </c:pt>
                <c:pt idx="467">
                  <c:v>2126.1514000000002</c:v>
                </c:pt>
                <c:pt idx="468">
                  <c:v>2127.8537000000001</c:v>
                </c:pt>
                <c:pt idx="469">
                  <c:v>2128.8308000000002</c:v>
                </c:pt>
                <c:pt idx="470">
                  <c:v>2122.6079</c:v>
                </c:pt>
                <c:pt idx="471">
                  <c:v>2036.8209999999999</c:v>
                </c:pt>
                <c:pt idx="472">
                  <c:v>2040.1709000000001</c:v>
                </c:pt>
                <c:pt idx="473">
                  <c:v>2032.6538</c:v>
                </c:pt>
                <c:pt idx="474">
                  <c:v>2142.1432</c:v>
                </c:pt>
                <c:pt idx="475">
                  <c:v>2171.4758000000002</c:v>
                </c:pt>
                <c:pt idx="476">
                  <c:v>2155.5145000000002</c:v>
                </c:pt>
                <c:pt idx="477">
                  <c:v>2203.4258</c:v>
                </c:pt>
                <c:pt idx="478">
                  <c:v>2187.5147000000002</c:v>
                </c:pt>
                <c:pt idx="479">
                  <c:v>2180.0320000000002</c:v>
                </c:pt>
                <c:pt idx="480">
                  <c:v>2199.2312000000002</c:v>
                </c:pt>
                <c:pt idx="481">
                  <c:v>2190.0663</c:v>
                </c:pt>
                <c:pt idx="482">
                  <c:v>2181.2721999999999</c:v>
                </c:pt>
                <c:pt idx="483">
                  <c:v>2177.6071999999999</c:v>
                </c:pt>
                <c:pt idx="484">
                  <c:v>2192.9872999999998</c:v>
                </c:pt>
                <c:pt idx="485">
                  <c:v>2190.1404000000002</c:v>
                </c:pt>
                <c:pt idx="486">
                  <c:v>2197.299</c:v>
                </c:pt>
                <c:pt idx="487">
                  <c:v>2200.8416999999999</c:v>
                </c:pt>
                <c:pt idx="488">
                  <c:v>2163.3042</c:v>
                </c:pt>
                <c:pt idx="489">
                  <c:v>2139.4387000000002</c:v>
                </c:pt>
                <c:pt idx="490">
                  <c:v>2111.018</c:v>
                </c:pt>
                <c:pt idx="491">
                  <c:v>2101.4449</c:v>
                </c:pt>
                <c:pt idx="492">
                  <c:v>2091.172</c:v>
                </c:pt>
                <c:pt idx="493">
                  <c:v>2104.1923999999999</c:v>
                </c:pt>
                <c:pt idx="494">
                  <c:v>2090.7319000000002</c:v>
                </c:pt>
                <c:pt idx="495">
                  <c:v>2033.5794000000001</c:v>
                </c:pt>
                <c:pt idx="496">
                  <c:v>2065.1518000000001</c:v>
                </c:pt>
                <c:pt idx="497">
                  <c:v>2053.7660999999998</c:v>
                </c:pt>
                <c:pt idx="498">
                  <c:v>2151.2078000000001</c:v>
                </c:pt>
                <c:pt idx="499">
                  <c:v>2224.7492999999999</c:v>
                </c:pt>
                <c:pt idx="500">
                  <c:v>2209.7820999999999</c:v>
                </c:pt>
                <c:pt idx="501">
                  <c:v>2243.0891000000001</c:v>
                </c:pt>
                <c:pt idx="502">
                  <c:v>2251.6794</c:v>
                </c:pt>
                <c:pt idx="503">
                  <c:v>2240.9481999999998</c:v>
                </c:pt>
                <c:pt idx="504">
                  <c:v>2187.7296000000001</c:v>
                </c:pt>
                <c:pt idx="505">
                  <c:v>2098.1846</c:v>
                </c:pt>
                <c:pt idx="506">
                  <c:v>2077.9459999999999</c:v>
                </c:pt>
                <c:pt idx="507">
                  <c:v>2175.0992000000001</c:v>
                </c:pt>
                <c:pt idx="508">
                  <c:v>2166.6648</c:v>
                </c:pt>
                <c:pt idx="509">
                  <c:v>2166.0962</c:v>
                </c:pt>
                <c:pt idx="510">
                  <c:v>2174.3128000000002</c:v>
                </c:pt>
                <c:pt idx="511">
                  <c:v>2157.8638999999998</c:v>
                </c:pt>
                <c:pt idx="512">
                  <c:v>2105.1943999999999</c:v>
                </c:pt>
                <c:pt idx="513">
                  <c:v>1846.8907999999999</c:v>
                </c:pt>
                <c:pt idx="514">
                  <c:v>2033.9757</c:v>
                </c:pt>
                <c:pt idx="515">
                  <c:v>2105.84</c:v>
                </c:pt>
                <c:pt idx="516">
                  <c:v>2097.7881000000002</c:v>
                </c:pt>
                <c:pt idx="517">
                  <c:v>2108.5095000000001</c:v>
                </c:pt>
                <c:pt idx="518">
                  <c:v>2074.1808000000001</c:v>
                </c:pt>
                <c:pt idx="519">
                  <c:v>2101.0021999999999</c:v>
                </c:pt>
                <c:pt idx="520">
                  <c:v>2092.9209999999998</c:v>
                </c:pt>
                <c:pt idx="521">
                  <c:v>2116.1596</c:v>
                </c:pt>
                <c:pt idx="522">
                  <c:v>2200.2555000000002</c:v>
                </c:pt>
                <c:pt idx="523">
                  <c:v>2230.9355</c:v>
                </c:pt>
                <c:pt idx="524">
                  <c:v>2196.2462</c:v>
                </c:pt>
                <c:pt idx="525">
                  <c:v>2183.9544000000001</c:v>
                </c:pt>
                <c:pt idx="526">
                  <c:v>2197.3914</c:v>
                </c:pt>
                <c:pt idx="527">
                  <c:v>2207.6750999999999</c:v>
                </c:pt>
                <c:pt idx="528">
                  <c:v>2182.6932999999999</c:v>
                </c:pt>
                <c:pt idx="529">
                  <c:v>2162.1302000000001</c:v>
                </c:pt>
                <c:pt idx="530">
                  <c:v>2151.5540999999998</c:v>
                </c:pt>
                <c:pt idx="531">
                  <c:v>2143.4681</c:v>
                </c:pt>
                <c:pt idx="532">
                  <c:v>2134.7817</c:v>
                </c:pt>
                <c:pt idx="533">
                  <c:v>2128.8258999999998</c:v>
                </c:pt>
                <c:pt idx="534">
                  <c:v>2144.9247999999998</c:v>
                </c:pt>
                <c:pt idx="535">
                  <c:v>2113.3348999999998</c:v>
                </c:pt>
                <c:pt idx="536">
                  <c:v>2057.6498000000001</c:v>
                </c:pt>
                <c:pt idx="537">
                  <c:v>2125.3225000000002</c:v>
                </c:pt>
                <c:pt idx="538">
                  <c:v>2134.0835999999999</c:v>
                </c:pt>
                <c:pt idx="539">
                  <c:v>2136.8764999999999</c:v>
                </c:pt>
                <c:pt idx="540">
                  <c:v>2189.2793999999999</c:v>
                </c:pt>
                <c:pt idx="541">
                  <c:v>2189.4063000000001</c:v>
                </c:pt>
                <c:pt idx="542">
                  <c:v>2195.19</c:v>
                </c:pt>
                <c:pt idx="543">
                  <c:v>2193.8404</c:v>
                </c:pt>
                <c:pt idx="544">
                  <c:v>2173.4209999999998</c:v>
                </c:pt>
                <c:pt idx="545">
                  <c:v>2104.3465999999999</c:v>
                </c:pt>
                <c:pt idx="546">
                  <c:v>2146.3085000000001</c:v>
                </c:pt>
                <c:pt idx="547">
                  <c:v>2221.8398999999999</c:v>
                </c:pt>
                <c:pt idx="548">
                  <c:v>2203.0787</c:v>
                </c:pt>
                <c:pt idx="549">
                  <c:v>2206.3224</c:v>
                </c:pt>
                <c:pt idx="550">
                  <c:v>2215.6853999999998</c:v>
                </c:pt>
                <c:pt idx="551">
                  <c:v>2169.0010000000002</c:v>
                </c:pt>
                <c:pt idx="552">
                  <c:v>2146.4196000000002</c:v>
                </c:pt>
                <c:pt idx="553">
                  <c:v>2128.9038999999998</c:v>
                </c:pt>
                <c:pt idx="554">
                  <c:v>2143.5104000000001</c:v>
                </c:pt>
                <c:pt idx="555">
                  <c:v>2159.0970000000002</c:v>
                </c:pt>
                <c:pt idx="556">
                  <c:v>2143.6966000000002</c:v>
                </c:pt>
                <c:pt idx="557">
                  <c:v>2136.1722</c:v>
                </c:pt>
                <c:pt idx="558">
                  <c:v>2137.3818999999999</c:v>
                </c:pt>
                <c:pt idx="559">
                  <c:v>2098.7278999999999</c:v>
                </c:pt>
                <c:pt idx="560">
                  <c:v>2052.8224</c:v>
                </c:pt>
                <c:pt idx="561">
                  <c:v>2051.5338000000002</c:v>
                </c:pt>
                <c:pt idx="562">
                  <c:v>2050.3681999999999</c:v>
                </c:pt>
                <c:pt idx="563">
                  <c:v>2057.7060000000001</c:v>
                </c:pt>
                <c:pt idx="564">
                  <c:v>2054.8172</c:v>
                </c:pt>
                <c:pt idx="565">
                  <c:v>2025.2919999999999</c:v>
                </c:pt>
                <c:pt idx="566">
                  <c:v>2105.2462999999998</c:v>
                </c:pt>
                <c:pt idx="567">
                  <c:v>2132.3310999999999</c:v>
                </c:pt>
                <c:pt idx="568">
                  <c:v>2131.9847</c:v>
                </c:pt>
                <c:pt idx="569">
                  <c:v>2147.1374999999998</c:v>
                </c:pt>
                <c:pt idx="570">
                  <c:v>2223.7541999999999</c:v>
                </c:pt>
                <c:pt idx="571">
                  <c:v>2267.0016999999998</c:v>
                </c:pt>
                <c:pt idx="572">
                  <c:v>2233.8924000000002</c:v>
                </c:pt>
                <c:pt idx="573">
                  <c:v>2277.9571000000001</c:v>
                </c:pt>
                <c:pt idx="574">
                  <c:v>2269.8254000000002</c:v>
                </c:pt>
                <c:pt idx="575">
                  <c:v>2261.5774000000001</c:v>
                </c:pt>
                <c:pt idx="576">
                  <c:v>2243.4380999999998</c:v>
                </c:pt>
                <c:pt idx="577">
                  <c:v>2198.9427000000001</c:v>
                </c:pt>
                <c:pt idx="578">
                  <c:v>2178.0410999999999</c:v>
                </c:pt>
                <c:pt idx="579">
                  <c:v>2164.7955000000002</c:v>
                </c:pt>
                <c:pt idx="580">
                  <c:v>2151.1763000000001</c:v>
                </c:pt>
                <c:pt idx="581">
                  <c:v>2120.2552999999998</c:v>
                </c:pt>
                <c:pt idx="582">
                  <c:v>2136.654</c:v>
                </c:pt>
                <c:pt idx="583">
                  <c:v>2144.6534000000001</c:v>
                </c:pt>
                <c:pt idx="584">
                  <c:v>2150.0059999999999</c:v>
                </c:pt>
                <c:pt idx="585">
                  <c:v>2155.8798999999999</c:v>
                </c:pt>
                <c:pt idx="586">
                  <c:v>2156.3724000000002</c:v>
                </c:pt>
                <c:pt idx="587">
                  <c:v>2175.1208999999999</c:v>
                </c:pt>
                <c:pt idx="588">
                  <c:v>2212.9652999999998</c:v>
                </c:pt>
                <c:pt idx="589">
                  <c:v>2208.9218999999998</c:v>
                </c:pt>
                <c:pt idx="590">
                  <c:v>2215.2921999999999</c:v>
                </c:pt>
                <c:pt idx="591">
                  <c:v>2141.5985999999998</c:v>
                </c:pt>
                <c:pt idx="592">
                  <c:v>2123.4688000000001</c:v>
                </c:pt>
                <c:pt idx="593">
                  <c:v>2116.3971000000001</c:v>
                </c:pt>
                <c:pt idx="594">
                  <c:v>2204.2901999999999</c:v>
                </c:pt>
                <c:pt idx="595">
                  <c:v>2200.5943000000002</c:v>
                </c:pt>
                <c:pt idx="596">
                  <c:v>2266.4706000000001</c:v>
                </c:pt>
                <c:pt idx="597">
                  <c:v>2295.0250999999998</c:v>
                </c:pt>
                <c:pt idx="598">
                  <c:v>2275.5327000000002</c:v>
                </c:pt>
                <c:pt idx="599">
                  <c:v>2235.2952</c:v>
                </c:pt>
                <c:pt idx="600">
                  <c:v>2242.8054000000002</c:v>
                </c:pt>
                <c:pt idx="601">
                  <c:v>2219.8708999999999</c:v>
                </c:pt>
                <c:pt idx="602">
                  <c:v>2205.5722000000001</c:v>
                </c:pt>
                <c:pt idx="603">
                  <c:v>2228.1898000000001</c:v>
                </c:pt>
                <c:pt idx="604">
                  <c:v>2243.0167000000001</c:v>
                </c:pt>
                <c:pt idx="605">
                  <c:v>2146.5455999999999</c:v>
                </c:pt>
                <c:pt idx="606">
                  <c:v>2223.9308000000001</c:v>
                </c:pt>
                <c:pt idx="607">
                  <c:v>2255.2548000000002</c:v>
                </c:pt>
                <c:pt idx="608">
                  <c:v>2216.8447000000001</c:v>
                </c:pt>
                <c:pt idx="609">
                  <c:v>2218.9821999999999</c:v>
                </c:pt>
                <c:pt idx="610">
                  <c:v>2236.0544</c:v>
                </c:pt>
                <c:pt idx="611">
                  <c:v>2216.1014</c:v>
                </c:pt>
                <c:pt idx="612">
                  <c:v>2200.4070000000002</c:v>
                </c:pt>
                <c:pt idx="613">
                  <c:v>2175.8150999999998</c:v>
                </c:pt>
                <c:pt idx="614">
                  <c:v>2185.0057999999999</c:v>
                </c:pt>
                <c:pt idx="615">
                  <c:v>2213.5255999999999</c:v>
                </c:pt>
                <c:pt idx="616">
                  <c:v>2219.5877</c:v>
                </c:pt>
                <c:pt idx="617">
                  <c:v>2219.5992000000001</c:v>
                </c:pt>
                <c:pt idx="618">
                  <c:v>2274.2705000000001</c:v>
                </c:pt>
                <c:pt idx="619">
                  <c:v>2310.5563000000002</c:v>
                </c:pt>
                <c:pt idx="620">
                  <c:v>2299.5637999999999</c:v>
                </c:pt>
                <c:pt idx="621">
                  <c:v>2312.8166999999999</c:v>
                </c:pt>
                <c:pt idx="622">
                  <c:v>2320.9409999999998</c:v>
                </c:pt>
                <c:pt idx="623">
                  <c:v>2315.5989</c:v>
                </c:pt>
                <c:pt idx="624">
                  <c:v>2288.4090999999999</c:v>
                </c:pt>
                <c:pt idx="625">
                  <c:v>2265.0515999999998</c:v>
                </c:pt>
                <c:pt idx="626">
                  <c:v>2224.3764999999999</c:v>
                </c:pt>
                <c:pt idx="627">
                  <c:v>2072.8721</c:v>
                </c:pt>
                <c:pt idx="628">
                  <c:v>2097.1686</c:v>
                </c:pt>
                <c:pt idx="629">
                  <c:v>2098.6044999999999</c:v>
                </c:pt>
                <c:pt idx="630">
                  <c:v>2122.1931</c:v>
                </c:pt>
                <c:pt idx="631">
                  <c:v>2128.6053999999999</c:v>
                </c:pt>
                <c:pt idx="632">
                  <c:v>2097.4101999999998</c:v>
                </c:pt>
                <c:pt idx="633">
                  <c:v>2137.9234999999999</c:v>
                </c:pt>
                <c:pt idx="634">
                  <c:v>2145.4895000000001</c:v>
                </c:pt>
                <c:pt idx="635">
                  <c:v>2167.2381999999998</c:v>
                </c:pt>
                <c:pt idx="636">
                  <c:v>2115.4436000000001</c:v>
                </c:pt>
                <c:pt idx="637">
                  <c:v>2141.4874</c:v>
                </c:pt>
                <c:pt idx="638">
                  <c:v>2130.7042000000001</c:v>
                </c:pt>
                <c:pt idx="639">
                  <c:v>2186.1698000000001</c:v>
                </c:pt>
                <c:pt idx="640">
                  <c:v>2220.7132999999999</c:v>
                </c:pt>
                <c:pt idx="641">
                  <c:v>2214.4009000000001</c:v>
                </c:pt>
                <c:pt idx="642">
                  <c:v>2290.4643999999998</c:v>
                </c:pt>
                <c:pt idx="643">
                  <c:v>2304.5659000000001</c:v>
                </c:pt>
                <c:pt idx="644">
                  <c:v>2322.7640000000001</c:v>
                </c:pt>
                <c:pt idx="645">
                  <c:v>2350.6412</c:v>
                </c:pt>
                <c:pt idx="646">
                  <c:v>2341.7613000000001</c:v>
                </c:pt>
                <c:pt idx="647">
                  <c:v>2310.4733000000001</c:v>
                </c:pt>
                <c:pt idx="648">
                  <c:v>2284.7523000000001</c:v>
                </c:pt>
                <c:pt idx="649">
                  <c:v>2287.9733000000001</c:v>
                </c:pt>
                <c:pt idx="650">
                  <c:v>2283.9571999999998</c:v>
                </c:pt>
                <c:pt idx="651">
                  <c:v>2269.625</c:v>
                </c:pt>
                <c:pt idx="652">
                  <c:v>2247.6977999999999</c:v>
                </c:pt>
                <c:pt idx="653">
                  <c:v>2238.3398000000002</c:v>
                </c:pt>
                <c:pt idx="654">
                  <c:v>2267.3440000000001</c:v>
                </c:pt>
                <c:pt idx="655">
                  <c:v>2284.7707999999998</c:v>
                </c:pt>
                <c:pt idx="656">
                  <c:v>2236.5695999999998</c:v>
                </c:pt>
                <c:pt idx="657">
                  <c:v>2213.1516999999999</c:v>
                </c:pt>
                <c:pt idx="658">
                  <c:v>2175.6255000000001</c:v>
                </c:pt>
                <c:pt idx="659">
                  <c:v>2148.4917</c:v>
                </c:pt>
                <c:pt idx="660">
                  <c:v>2119.9884000000002</c:v>
                </c:pt>
                <c:pt idx="661">
                  <c:v>2167.6972999999998</c:v>
                </c:pt>
                <c:pt idx="662">
                  <c:v>2120.2404999999999</c:v>
                </c:pt>
                <c:pt idx="663">
                  <c:v>2106.6078000000002</c:v>
                </c:pt>
                <c:pt idx="664">
                  <c:v>2090.6104</c:v>
                </c:pt>
                <c:pt idx="665">
                  <c:v>2129.8422</c:v>
                </c:pt>
                <c:pt idx="666">
                  <c:v>2278.5383000000002</c:v>
                </c:pt>
                <c:pt idx="667">
                  <c:v>2333.0264000000002</c:v>
                </c:pt>
                <c:pt idx="668">
                  <c:v>2310.0988000000002</c:v>
                </c:pt>
                <c:pt idx="669">
                  <c:v>2316.413</c:v>
                </c:pt>
                <c:pt idx="670">
                  <c:v>2333.6815999999999</c:v>
                </c:pt>
                <c:pt idx="671">
                  <c:v>2301.3647999999998</c:v>
                </c:pt>
                <c:pt idx="672">
                  <c:v>2188.2833000000001</c:v>
                </c:pt>
                <c:pt idx="673">
                  <c:v>2156.7091999999998</c:v>
                </c:pt>
                <c:pt idx="674">
                  <c:v>2137.2579999999998</c:v>
                </c:pt>
                <c:pt idx="675">
                  <c:v>2154.08</c:v>
                </c:pt>
                <c:pt idx="676">
                  <c:v>2131.8681000000001</c:v>
                </c:pt>
                <c:pt idx="677">
                  <c:v>2137.7806</c:v>
                </c:pt>
                <c:pt idx="678">
                  <c:v>2145.3501999999999</c:v>
                </c:pt>
                <c:pt idx="679">
                  <c:v>2140.6604000000002</c:v>
                </c:pt>
                <c:pt idx="680">
                  <c:v>2123.5320999999999</c:v>
                </c:pt>
                <c:pt idx="681">
                  <c:v>2145.2039</c:v>
                </c:pt>
                <c:pt idx="682">
                  <c:v>2133.7593999999999</c:v>
                </c:pt>
                <c:pt idx="683">
                  <c:v>2054.3011000000001</c:v>
                </c:pt>
                <c:pt idx="684">
                  <c:v>2064.3939</c:v>
                </c:pt>
                <c:pt idx="685">
                  <c:v>2079.1060000000002</c:v>
                </c:pt>
                <c:pt idx="686">
                  <c:v>2170.9839000000002</c:v>
                </c:pt>
                <c:pt idx="687">
                  <c:v>2215.2645000000002</c:v>
                </c:pt>
                <c:pt idx="688">
                  <c:v>2198.0430000000001</c:v>
                </c:pt>
                <c:pt idx="689">
                  <c:v>2217.8193000000001</c:v>
                </c:pt>
                <c:pt idx="690">
                  <c:v>2309.5070999999998</c:v>
                </c:pt>
                <c:pt idx="691">
                  <c:v>2314.0830999999998</c:v>
                </c:pt>
                <c:pt idx="692">
                  <c:v>2335.3323999999998</c:v>
                </c:pt>
                <c:pt idx="693">
                  <c:v>2349.1219000000001</c:v>
                </c:pt>
                <c:pt idx="694">
                  <c:v>2329.3649</c:v>
                </c:pt>
                <c:pt idx="695">
                  <c:v>2334.5522000000001</c:v>
                </c:pt>
                <c:pt idx="696">
                  <c:v>2333.4973</c:v>
                </c:pt>
                <c:pt idx="697">
                  <c:v>2306.2267999999999</c:v>
                </c:pt>
                <c:pt idx="698">
                  <c:v>2247.6623</c:v>
                </c:pt>
                <c:pt idx="699">
                  <c:v>2220.3899000000001</c:v>
                </c:pt>
                <c:pt idx="700">
                  <c:v>2212.7782000000002</c:v>
                </c:pt>
                <c:pt idx="701">
                  <c:v>2207.1066999999998</c:v>
                </c:pt>
                <c:pt idx="702">
                  <c:v>2220.9699999999998</c:v>
                </c:pt>
                <c:pt idx="703">
                  <c:v>2256.1529999999998</c:v>
                </c:pt>
                <c:pt idx="704">
                  <c:v>2224.7828</c:v>
                </c:pt>
                <c:pt idx="705">
                  <c:v>2193.0998</c:v>
                </c:pt>
                <c:pt idx="706">
                  <c:v>2201.3397</c:v>
                </c:pt>
                <c:pt idx="707">
                  <c:v>2200.6152999999999</c:v>
                </c:pt>
                <c:pt idx="708">
                  <c:v>2198.6269000000002</c:v>
                </c:pt>
                <c:pt idx="709">
                  <c:v>2221.1314000000002</c:v>
                </c:pt>
                <c:pt idx="710">
                  <c:v>2212.7923000000001</c:v>
                </c:pt>
                <c:pt idx="711">
                  <c:v>2212.4476</c:v>
                </c:pt>
                <c:pt idx="712">
                  <c:v>2157.2148000000002</c:v>
                </c:pt>
                <c:pt idx="713">
                  <c:v>2169.8748999999998</c:v>
                </c:pt>
                <c:pt idx="714">
                  <c:v>2214.9407000000001</c:v>
                </c:pt>
                <c:pt idx="715">
                  <c:v>2279.0648000000001</c:v>
                </c:pt>
                <c:pt idx="716">
                  <c:v>2308.4441999999999</c:v>
                </c:pt>
                <c:pt idx="717">
                  <c:v>2346.3330000000001</c:v>
                </c:pt>
                <c:pt idx="718">
                  <c:v>2355.7028</c:v>
                </c:pt>
                <c:pt idx="719">
                  <c:v>2345.4998999999998</c:v>
                </c:pt>
                <c:pt idx="720">
                  <c:v>2312.4313999999999</c:v>
                </c:pt>
                <c:pt idx="721">
                  <c:v>2247.8197</c:v>
                </c:pt>
                <c:pt idx="722">
                  <c:v>2188.1878999999999</c:v>
                </c:pt>
                <c:pt idx="723">
                  <c:v>2172.183</c:v>
                </c:pt>
                <c:pt idx="724">
                  <c:v>2168.8463000000002</c:v>
                </c:pt>
                <c:pt idx="725">
                  <c:v>2178.3926999999999</c:v>
                </c:pt>
                <c:pt idx="726">
                  <c:v>2173.7148000000002</c:v>
                </c:pt>
                <c:pt idx="727">
                  <c:v>2099.4331999999999</c:v>
                </c:pt>
                <c:pt idx="728">
                  <c:v>2016.4255000000001</c:v>
                </c:pt>
                <c:pt idx="729">
                  <c:v>1982.0615</c:v>
                </c:pt>
                <c:pt idx="730">
                  <c:v>1970.8297</c:v>
                </c:pt>
                <c:pt idx="731">
                  <c:v>1982.0844</c:v>
                </c:pt>
                <c:pt idx="732">
                  <c:v>2078.0389</c:v>
                </c:pt>
                <c:pt idx="733">
                  <c:v>2047.8051</c:v>
                </c:pt>
                <c:pt idx="734">
                  <c:v>2096.1293999999998</c:v>
                </c:pt>
                <c:pt idx="735">
                  <c:v>2154.4367000000002</c:v>
                </c:pt>
                <c:pt idx="736">
                  <c:v>2205.7925</c:v>
                </c:pt>
                <c:pt idx="737">
                  <c:v>2225.5650999999998</c:v>
                </c:pt>
                <c:pt idx="738">
                  <c:v>2244.39</c:v>
                </c:pt>
                <c:pt idx="739">
                  <c:v>2309.8366000000001</c:v>
                </c:pt>
                <c:pt idx="740">
                  <c:v>2324.6612</c:v>
                </c:pt>
                <c:pt idx="741">
                  <c:v>2366.9056999999998</c:v>
                </c:pt>
                <c:pt idx="742">
                  <c:v>2347.7271999999998</c:v>
                </c:pt>
                <c:pt idx="743">
                  <c:v>2333.3489</c:v>
                </c:pt>
                <c:pt idx="744">
                  <c:v>2293.9180999999999</c:v>
                </c:pt>
                <c:pt idx="745">
                  <c:v>2248.8420999999998</c:v>
                </c:pt>
                <c:pt idx="746">
                  <c:v>2219.1680999999999</c:v>
                </c:pt>
                <c:pt idx="747">
                  <c:v>2253.9958000000001</c:v>
                </c:pt>
                <c:pt idx="748">
                  <c:v>2272.3058999999998</c:v>
                </c:pt>
                <c:pt idx="749">
                  <c:v>2277.2703000000001</c:v>
                </c:pt>
                <c:pt idx="750">
                  <c:v>2326.7112000000002</c:v>
                </c:pt>
                <c:pt idx="751">
                  <c:v>2339.8651</c:v>
                </c:pt>
                <c:pt idx="752">
                  <c:v>2310.6053000000002</c:v>
                </c:pt>
                <c:pt idx="753">
                  <c:v>2312.6387</c:v>
                </c:pt>
                <c:pt idx="754">
                  <c:v>2269.9004</c:v>
                </c:pt>
                <c:pt idx="755">
                  <c:v>2330.8978999999999</c:v>
                </c:pt>
                <c:pt idx="756">
                  <c:v>2335.9823000000001</c:v>
                </c:pt>
                <c:pt idx="757">
                  <c:v>2311.5612000000001</c:v>
                </c:pt>
                <c:pt idx="758">
                  <c:v>2304.6368000000002</c:v>
                </c:pt>
                <c:pt idx="759">
                  <c:v>2292.7626</c:v>
                </c:pt>
                <c:pt idx="760">
                  <c:v>2334.7237</c:v>
                </c:pt>
                <c:pt idx="761">
                  <c:v>2349.0153</c:v>
                </c:pt>
                <c:pt idx="762">
                  <c:v>2339.0774999999999</c:v>
                </c:pt>
                <c:pt idx="763">
                  <c:v>2419.2516999999998</c:v>
                </c:pt>
                <c:pt idx="764">
                  <c:v>2411.4929999999999</c:v>
                </c:pt>
                <c:pt idx="765">
                  <c:v>2437.9313999999999</c:v>
                </c:pt>
                <c:pt idx="766">
                  <c:v>2427.6365000000001</c:v>
                </c:pt>
                <c:pt idx="767">
                  <c:v>2378.0558999999998</c:v>
                </c:pt>
                <c:pt idx="768">
                  <c:v>2316.9911999999999</c:v>
                </c:pt>
                <c:pt idx="769">
                  <c:v>2312.7863000000002</c:v>
                </c:pt>
                <c:pt idx="770">
                  <c:v>2271.2257</c:v>
                </c:pt>
                <c:pt idx="771">
                  <c:v>2289.2332999999999</c:v>
                </c:pt>
                <c:pt idx="772">
                  <c:v>2284.9387000000002</c:v>
                </c:pt>
                <c:pt idx="773">
                  <c:v>2203.299</c:v>
                </c:pt>
                <c:pt idx="774">
                  <c:v>2140.4612000000002</c:v>
                </c:pt>
                <c:pt idx="775">
                  <c:v>2129.7817</c:v>
                </c:pt>
                <c:pt idx="776">
                  <c:v>2109.8908999999999</c:v>
                </c:pt>
                <c:pt idx="777">
                  <c:v>2133.8164999999999</c:v>
                </c:pt>
                <c:pt idx="778">
                  <c:v>2128.3634000000002</c:v>
                </c:pt>
                <c:pt idx="779">
                  <c:v>2129.62</c:v>
                </c:pt>
                <c:pt idx="780">
                  <c:v>2094.1896999999999</c:v>
                </c:pt>
                <c:pt idx="781">
                  <c:v>2091.4960000000001</c:v>
                </c:pt>
                <c:pt idx="782">
                  <c:v>2089.9686999999999</c:v>
                </c:pt>
                <c:pt idx="783">
                  <c:v>2113.9069</c:v>
                </c:pt>
                <c:pt idx="784">
                  <c:v>2083.6309000000001</c:v>
                </c:pt>
                <c:pt idx="785">
                  <c:v>2073.7316000000001</c:v>
                </c:pt>
                <c:pt idx="786">
                  <c:v>2163.0963000000002</c:v>
                </c:pt>
                <c:pt idx="787">
                  <c:v>2196.6522</c:v>
                </c:pt>
                <c:pt idx="788">
                  <c:v>2147.3796000000002</c:v>
                </c:pt>
                <c:pt idx="789">
                  <c:v>2181.7631000000001</c:v>
                </c:pt>
                <c:pt idx="790">
                  <c:v>2186.0972999999999</c:v>
                </c:pt>
                <c:pt idx="791">
                  <c:v>2161.2907</c:v>
                </c:pt>
                <c:pt idx="792">
                  <c:v>2140.4205999999999</c:v>
                </c:pt>
                <c:pt idx="793">
                  <c:v>2094.8274000000001</c:v>
                </c:pt>
                <c:pt idx="794">
                  <c:v>2051.6590999999999</c:v>
                </c:pt>
                <c:pt idx="795">
                  <c:v>2038.2792999999999</c:v>
                </c:pt>
                <c:pt idx="796">
                  <c:v>2052.6224000000002</c:v>
                </c:pt>
                <c:pt idx="797">
                  <c:v>2039.5753999999999</c:v>
                </c:pt>
                <c:pt idx="798">
                  <c:v>2048.5333999999998</c:v>
                </c:pt>
                <c:pt idx="799">
                  <c:v>2028.8969999999999</c:v>
                </c:pt>
                <c:pt idx="800">
                  <c:v>1970.3986</c:v>
                </c:pt>
                <c:pt idx="801">
                  <c:v>1914.2941000000001</c:v>
                </c:pt>
                <c:pt idx="802">
                  <c:v>1905.1406999999999</c:v>
                </c:pt>
                <c:pt idx="803">
                  <c:v>1933.6133</c:v>
                </c:pt>
                <c:pt idx="804">
                  <c:v>1936.9748</c:v>
                </c:pt>
                <c:pt idx="805">
                  <c:v>1907.9027000000001</c:v>
                </c:pt>
                <c:pt idx="806">
                  <c:v>1885.3731</c:v>
                </c:pt>
                <c:pt idx="807">
                  <c:v>1874.6642999999999</c:v>
                </c:pt>
                <c:pt idx="808">
                  <c:v>1854.8086000000001</c:v>
                </c:pt>
                <c:pt idx="809">
                  <c:v>1877.1973</c:v>
                </c:pt>
                <c:pt idx="810">
                  <c:v>1937.3164999999999</c:v>
                </c:pt>
                <c:pt idx="811">
                  <c:v>1985.1494</c:v>
                </c:pt>
                <c:pt idx="812">
                  <c:v>1953.1098</c:v>
                </c:pt>
                <c:pt idx="813">
                  <c:v>1946.7906</c:v>
                </c:pt>
                <c:pt idx="814">
                  <c:v>2001.9539</c:v>
                </c:pt>
                <c:pt idx="815">
                  <c:v>2038.4693</c:v>
                </c:pt>
                <c:pt idx="816">
                  <c:v>2020.9155000000001</c:v>
                </c:pt>
                <c:pt idx="817">
                  <c:v>2010.2674</c:v>
                </c:pt>
                <c:pt idx="818">
                  <c:v>1989.8212000000001</c:v>
                </c:pt>
                <c:pt idx="819">
                  <c:v>1996.0432000000001</c:v>
                </c:pt>
                <c:pt idx="820">
                  <c:v>1986.7859000000001</c:v>
                </c:pt>
                <c:pt idx="821">
                  <c:v>1967.8924</c:v>
                </c:pt>
                <c:pt idx="822">
                  <c:v>2014.1306</c:v>
                </c:pt>
                <c:pt idx="823">
                  <c:v>1984.8213000000001</c:v>
                </c:pt>
                <c:pt idx="824">
                  <c:v>1982.9718</c:v>
                </c:pt>
                <c:pt idx="825">
                  <c:v>1948.0694000000001</c:v>
                </c:pt>
                <c:pt idx="826">
                  <c:v>1916.6551999999999</c:v>
                </c:pt>
                <c:pt idx="827">
                  <c:v>1862.7106000000001</c:v>
                </c:pt>
                <c:pt idx="828">
                  <c:v>1918.4647</c:v>
                </c:pt>
                <c:pt idx="829">
                  <c:v>1822.8439000000001</c:v>
                </c:pt>
                <c:pt idx="830">
                  <c:v>1846.6785</c:v>
                </c:pt>
                <c:pt idx="831">
                  <c:v>1899.6331</c:v>
                </c:pt>
                <c:pt idx="832">
                  <c:v>1941.3634999999999</c:v>
                </c:pt>
                <c:pt idx="833">
                  <c:v>1945.6445000000001</c:v>
                </c:pt>
                <c:pt idx="834">
                  <c:v>1996.0192999999999</c:v>
                </c:pt>
                <c:pt idx="835">
                  <c:v>2043.2434000000001</c:v>
                </c:pt>
                <c:pt idx="836">
                  <c:v>2034.5129999999999</c:v>
                </c:pt>
                <c:pt idx="837">
                  <c:v>2067.2828</c:v>
                </c:pt>
                <c:pt idx="838">
                  <c:v>2078.6523999999999</c:v>
                </c:pt>
                <c:pt idx="839">
                  <c:v>2087.0661</c:v>
                </c:pt>
                <c:pt idx="840">
                  <c:v>2039.5229999999999</c:v>
                </c:pt>
                <c:pt idx="841">
                  <c:v>2037.7607</c:v>
                </c:pt>
                <c:pt idx="842">
                  <c:v>2027.8233</c:v>
                </c:pt>
                <c:pt idx="843">
                  <c:v>2058.7085000000002</c:v>
                </c:pt>
                <c:pt idx="844">
                  <c:v>2083.5336000000002</c:v>
                </c:pt>
                <c:pt idx="845">
                  <c:v>2087.087</c:v>
                </c:pt>
                <c:pt idx="846">
                  <c:v>2127.2163</c:v>
                </c:pt>
                <c:pt idx="847">
                  <c:v>2113.1134999999999</c:v>
                </c:pt>
                <c:pt idx="848">
                  <c:v>2081.7397000000001</c:v>
                </c:pt>
                <c:pt idx="849">
                  <c:v>2065.3706000000002</c:v>
                </c:pt>
                <c:pt idx="850">
                  <c:v>2089.6975000000002</c:v>
                </c:pt>
                <c:pt idx="851">
                  <c:v>2091.0846999999999</c:v>
                </c:pt>
                <c:pt idx="852">
                  <c:v>2082.2147</c:v>
                </c:pt>
                <c:pt idx="853">
                  <c:v>2054.8159999999998</c:v>
                </c:pt>
                <c:pt idx="854">
                  <c:v>2063.83</c:v>
                </c:pt>
                <c:pt idx="855">
                  <c:v>2090.0527000000002</c:v>
                </c:pt>
                <c:pt idx="856">
                  <c:v>2106.9699999999998</c:v>
                </c:pt>
                <c:pt idx="857">
                  <c:v>2126.6885000000002</c:v>
                </c:pt>
                <c:pt idx="858">
                  <c:v>2197.3859000000002</c:v>
                </c:pt>
                <c:pt idx="859">
                  <c:v>2254.8667</c:v>
                </c:pt>
                <c:pt idx="860">
                  <c:v>2251.1977000000002</c:v>
                </c:pt>
                <c:pt idx="861">
                  <c:v>2244.2647000000002</c:v>
                </c:pt>
                <c:pt idx="862">
                  <c:v>2198.9942000000001</c:v>
                </c:pt>
                <c:pt idx="863">
                  <c:v>2219.2521999999999</c:v>
                </c:pt>
                <c:pt idx="864">
                  <c:v>2229.0515999999998</c:v>
                </c:pt>
                <c:pt idx="865">
                  <c:v>2188.5754999999999</c:v>
                </c:pt>
                <c:pt idx="866">
                  <c:v>2189.8267999999998</c:v>
                </c:pt>
                <c:pt idx="867">
                  <c:v>2200.6078000000002</c:v>
                </c:pt>
                <c:pt idx="868">
                  <c:v>2218.6165000000001</c:v>
                </c:pt>
                <c:pt idx="869">
                  <c:v>2200.7359999999999</c:v>
                </c:pt>
                <c:pt idx="870">
                  <c:v>2205.5898999999999</c:v>
                </c:pt>
                <c:pt idx="871">
                  <c:v>2182.1201999999998</c:v>
                </c:pt>
                <c:pt idx="872">
                  <c:v>2210.8553000000002</c:v>
                </c:pt>
                <c:pt idx="873">
                  <c:v>2274.9522999999999</c:v>
                </c:pt>
                <c:pt idx="874">
                  <c:v>2289.1696000000002</c:v>
                </c:pt>
                <c:pt idx="875">
                  <c:v>2295.8305999999998</c:v>
                </c:pt>
                <c:pt idx="876">
                  <c:v>2232.6718999999998</c:v>
                </c:pt>
                <c:pt idx="877">
                  <c:v>2221.4674</c:v>
                </c:pt>
                <c:pt idx="878">
                  <c:v>2211.8171000000002</c:v>
                </c:pt>
                <c:pt idx="879">
                  <c:v>2223.3143</c:v>
                </c:pt>
                <c:pt idx="880">
                  <c:v>2265.2136</c:v>
                </c:pt>
                <c:pt idx="881">
                  <c:v>2232.9940999999999</c:v>
                </c:pt>
                <c:pt idx="882">
                  <c:v>2298.1587</c:v>
                </c:pt>
                <c:pt idx="883">
                  <c:v>2356.2040999999999</c:v>
                </c:pt>
                <c:pt idx="884">
                  <c:v>2370.9724000000001</c:v>
                </c:pt>
                <c:pt idx="885">
                  <c:v>2376.4407999999999</c:v>
                </c:pt>
                <c:pt idx="886">
                  <c:v>2376.8625000000002</c:v>
                </c:pt>
                <c:pt idx="887">
                  <c:v>2343.4195</c:v>
                </c:pt>
                <c:pt idx="888">
                  <c:v>2337.8407999999999</c:v>
                </c:pt>
                <c:pt idx="889">
                  <c:v>2301.6691000000001</c:v>
                </c:pt>
                <c:pt idx="890">
                  <c:v>2245.1205</c:v>
                </c:pt>
                <c:pt idx="891">
                  <c:v>2232.4537999999998</c:v>
                </c:pt>
                <c:pt idx="892">
                  <c:v>2255.2003</c:v>
                </c:pt>
                <c:pt idx="893">
                  <c:v>2244.2638999999999</c:v>
                </c:pt>
                <c:pt idx="894">
                  <c:v>2238.9023000000002</c:v>
                </c:pt>
                <c:pt idx="895">
                  <c:v>2183.6817000000001</c:v>
                </c:pt>
                <c:pt idx="896">
                  <c:v>2150.5427</c:v>
                </c:pt>
                <c:pt idx="897">
                  <c:v>2118.7746000000002</c:v>
                </c:pt>
                <c:pt idx="898">
                  <c:v>2108.4490999999998</c:v>
                </c:pt>
                <c:pt idx="899">
                  <c:v>2164.3552</c:v>
                </c:pt>
                <c:pt idx="900">
                  <c:v>2202.2231999999999</c:v>
                </c:pt>
                <c:pt idx="901">
                  <c:v>2230.2233999999999</c:v>
                </c:pt>
                <c:pt idx="902">
                  <c:v>2222.0331999999999</c:v>
                </c:pt>
                <c:pt idx="903">
                  <c:v>2198.0037000000002</c:v>
                </c:pt>
                <c:pt idx="904">
                  <c:v>2226.1952000000001</c:v>
                </c:pt>
                <c:pt idx="905">
                  <c:v>2240.7982999999999</c:v>
                </c:pt>
                <c:pt idx="906">
                  <c:v>2318.5223000000001</c:v>
                </c:pt>
                <c:pt idx="907">
                  <c:v>2316.6293999999998</c:v>
                </c:pt>
                <c:pt idx="908">
                  <c:v>2277.4796000000001</c:v>
                </c:pt>
                <c:pt idx="909">
                  <c:v>2328.6754999999998</c:v>
                </c:pt>
                <c:pt idx="910">
                  <c:v>2342.0729000000001</c:v>
                </c:pt>
                <c:pt idx="911">
                  <c:v>2325.5688</c:v>
                </c:pt>
                <c:pt idx="912">
                  <c:v>2277.3555999999999</c:v>
                </c:pt>
                <c:pt idx="913">
                  <c:v>2259.8145</c:v>
                </c:pt>
                <c:pt idx="914">
                  <c:v>2238.4987000000001</c:v>
                </c:pt>
                <c:pt idx="915">
                  <c:v>2242.1192000000001</c:v>
                </c:pt>
                <c:pt idx="916">
                  <c:v>2255.1235000000001</c:v>
                </c:pt>
                <c:pt idx="917">
                  <c:v>2271.6439</c:v>
                </c:pt>
                <c:pt idx="918">
                  <c:v>2303.3541</c:v>
                </c:pt>
                <c:pt idx="919">
                  <c:v>2302.7193000000002</c:v>
                </c:pt>
                <c:pt idx="920">
                  <c:v>2274.3921</c:v>
                </c:pt>
                <c:pt idx="921">
                  <c:v>2264.6898000000001</c:v>
                </c:pt>
                <c:pt idx="922">
                  <c:v>2230.9259000000002</c:v>
                </c:pt>
                <c:pt idx="923">
                  <c:v>2236.3939</c:v>
                </c:pt>
                <c:pt idx="924">
                  <c:v>2259.5041999999999</c:v>
                </c:pt>
                <c:pt idx="925">
                  <c:v>2240.8942000000002</c:v>
                </c:pt>
                <c:pt idx="926">
                  <c:v>2221.9686999999999</c:v>
                </c:pt>
                <c:pt idx="927">
                  <c:v>2206.6972999999998</c:v>
                </c:pt>
                <c:pt idx="928">
                  <c:v>2224.4778999999999</c:v>
                </c:pt>
                <c:pt idx="929">
                  <c:v>2228.1057999999998</c:v>
                </c:pt>
                <c:pt idx="930">
                  <c:v>2280.3434000000002</c:v>
                </c:pt>
                <c:pt idx="931">
                  <c:v>2325.6675</c:v>
                </c:pt>
                <c:pt idx="932">
                  <c:v>2275.2890000000002</c:v>
                </c:pt>
                <c:pt idx="933">
                  <c:v>2324.0774999999999</c:v>
                </c:pt>
                <c:pt idx="934">
                  <c:v>2323.1442999999999</c:v>
                </c:pt>
                <c:pt idx="935">
                  <c:v>2292.5347000000002</c:v>
                </c:pt>
                <c:pt idx="936">
                  <c:v>2304.0689000000002</c:v>
                </c:pt>
                <c:pt idx="937">
                  <c:v>2264.7190999999998</c:v>
                </c:pt>
                <c:pt idx="938">
                  <c:v>2241.1376</c:v>
                </c:pt>
                <c:pt idx="939">
                  <c:v>2234.7611000000002</c:v>
                </c:pt>
                <c:pt idx="940">
                  <c:v>2246.5691999999999</c:v>
                </c:pt>
                <c:pt idx="941">
                  <c:v>2242.3382999999999</c:v>
                </c:pt>
                <c:pt idx="942">
                  <c:v>2254.2003</c:v>
                </c:pt>
                <c:pt idx="943">
                  <c:v>2225.9911999999999</c:v>
                </c:pt>
                <c:pt idx="944">
                  <c:v>2151.8505</c:v>
                </c:pt>
                <c:pt idx="945">
                  <c:v>2105.2764999999999</c:v>
                </c:pt>
                <c:pt idx="946">
                  <c:v>2134.2033000000001</c:v>
                </c:pt>
                <c:pt idx="947">
                  <c:v>2142.1341000000002</c:v>
                </c:pt>
                <c:pt idx="948">
                  <c:v>2126.5059000000001</c:v>
                </c:pt>
                <c:pt idx="949">
                  <c:v>2148.3346999999999</c:v>
                </c:pt>
                <c:pt idx="950">
                  <c:v>2132.1217000000001</c:v>
                </c:pt>
                <c:pt idx="951">
                  <c:v>2107.2766999999999</c:v>
                </c:pt>
                <c:pt idx="952">
                  <c:v>2101.4448000000002</c:v>
                </c:pt>
                <c:pt idx="953">
                  <c:v>2104.5506999999998</c:v>
                </c:pt>
                <c:pt idx="954">
                  <c:v>2139.4104000000002</c:v>
                </c:pt>
                <c:pt idx="955">
                  <c:v>2184.6646000000001</c:v>
                </c:pt>
                <c:pt idx="956">
                  <c:v>2240.0147000000002</c:v>
                </c:pt>
                <c:pt idx="957">
                  <c:v>2273.1549</c:v>
                </c:pt>
                <c:pt idx="958">
                  <c:v>2251.8249999999998</c:v>
                </c:pt>
                <c:pt idx="959">
                  <c:v>2232.4241999999999</c:v>
                </c:pt>
                <c:pt idx="960">
                  <c:v>2176.9749999999999</c:v>
                </c:pt>
                <c:pt idx="961">
                  <c:v>2281.6183000000001</c:v>
                </c:pt>
                <c:pt idx="962">
                  <c:v>2242.1990999999998</c:v>
                </c:pt>
                <c:pt idx="963">
                  <c:v>2233.7127</c:v>
                </c:pt>
                <c:pt idx="964">
                  <c:v>2232.7916</c:v>
                </c:pt>
                <c:pt idx="965">
                  <c:v>2210.8535000000002</c:v>
                </c:pt>
                <c:pt idx="966">
                  <c:v>2244.9712</c:v>
                </c:pt>
                <c:pt idx="967">
                  <c:v>2207.7257</c:v>
                </c:pt>
                <c:pt idx="968">
                  <c:v>2170.3065000000001</c:v>
                </c:pt>
                <c:pt idx="969">
                  <c:v>2128.4994000000002</c:v>
                </c:pt>
                <c:pt idx="970">
                  <c:v>2108.5915</c:v>
                </c:pt>
                <c:pt idx="971">
                  <c:v>2114.3481999999999</c:v>
                </c:pt>
                <c:pt idx="972">
                  <c:v>2138.4551999999999</c:v>
                </c:pt>
                <c:pt idx="973">
                  <c:v>2150.0628000000002</c:v>
                </c:pt>
                <c:pt idx="974">
                  <c:v>2113.5126</c:v>
                </c:pt>
                <c:pt idx="975">
                  <c:v>2057.4555</c:v>
                </c:pt>
                <c:pt idx="976">
                  <c:v>2061.2896999999998</c:v>
                </c:pt>
                <c:pt idx="977">
                  <c:v>2057.8694</c:v>
                </c:pt>
                <c:pt idx="978">
                  <c:v>2147.2012</c:v>
                </c:pt>
                <c:pt idx="979">
                  <c:v>2243.4223999999999</c:v>
                </c:pt>
                <c:pt idx="980">
                  <c:v>2165.1273000000001</c:v>
                </c:pt>
                <c:pt idx="981">
                  <c:v>2268.3732</c:v>
                </c:pt>
                <c:pt idx="982">
                  <c:v>2302.8960000000002</c:v>
                </c:pt>
                <c:pt idx="983">
                  <c:v>2285.3789000000002</c:v>
                </c:pt>
                <c:pt idx="984">
                  <c:v>2265.5904999999998</c:v>
                </c:pt>
                <c:pt idx="985">
                  <c:v>2246.4016000000001</c:v>
                </c:pt>
                <c:pt idx="986">
                  <c:v>2218.5349000000001</c:v>
                </c:pt>
                <c:pt idx="987">
                  <c:v>2212.6676000000002</c:v>
                </c:pt>
                <c:pt idx="988">
                  <c:v>2212.8735999999999</c:v>
                </c:pt>
                <c:pt idx="989">
                  <c:v>2233.3200000000002</c:v>
                </c:pt>
                <c:pt idx="990">
                  <c:v>2258.4344000000001</c:v>
                </c:pt>
                <c:pt idx="991">
                  <c:v>2266.7846</c:v>
                </c:pt>
                <c:pt idx="992">
                  <c:v>2239.6509999999998</c:v>
                </c:pt>
                <c:pt idx="993">
                  <c:v>2236.9034999999999</c:v>
                </c:pt>
                <c:pt idx="994">
                  <c:v>2234.4077000000002</c:v>
                </c:pt>
                <c:pt idx="995">
                  <c:v>2218.0277000000001</c:v>
                </c:pt>
                <c:pt idx="996">
                  <c:v>2218.6493</c:v>
                </c:pt>
                <c:pt idx="997">
                  <c:v>2197.3326000000002</c:v>
                </c:pt>
                <c:pt idx="998">
                  <c:v>2208.4830000000002</c:v>
                </c:pt>
                <c:pt idx="999">
                  <c:v>2201.0803000000001</c:v>
                </c:pt>
                <c:pt idx="1000">
                  <c:v>2240.9848000000002</c:v>
                </c:pt>
                <c:pt idx="1001">
                  <c:v>2290.2548999999999</c:v>
                </c:pt>
                <c:pt idx="1002">
                  <c:v>2341.6169</c:v>
                </c:pt>
                <c:pt idx="1003">
                  <c:v>2371.0486999999998</c:v>
                </c:pt>
                <c:pt idx="1004">
                  <c:v>2350.4812999999999</c:v>
                </c:pt>
                <c:pt idx="1005">
                  <c:v>2365.9663</c:v>
                </c:pt>
                <c:pt idx="1006">
                  <c:v>2371.8661999999999</c:v>
                </c:pt>
                <c:pt idx="1007">
                  <c:v>2310.0077000000001</c:v>
                </c:pt>
                <c:pt idx="1008">
                  <c:v>2298.3323999999998</c:v>
                </c:pt>
                <c:pt idx="1009">
                  <c:v>2278.5506</c:v>
                </c:pt>
                <c:pt idx="1010">
                  <c:v>2273.6055000000001</c:v>
                </c:pt>
                <c:pt idx="1011">
                  <c:v>2268.5324999999998</c:v>
                </c:pt>
                <c:pt idx="1012">
                  <c:v>2274.6019000000001</c:v>
                </c:pt>
                <c:pt idx="1013">
                  <c:v>2279.7451999999998</c:v>
                </c:pt>
                <c:pt idx="1014">
                  <c:v>2282.8784999999998</c:v>
                </c:pt>
                <c:pt idx="1015">
                  <c:v>2271.17</c:v>
                </c:pt>
                <c:pt idx="1016">
                  <c:v>2274.0374000000002</c:v>
                </c:pt>
                <c:pt idx="1017">
                  <c:v>2295.2768999999998</c:v>
                </c:pt>
                <c:pt idx="1018">
                  <c:v>2273.6242999999999</c:v>
                </c:pt>
                <c:pt idx="1019">
                  <c:v>2260.7750999999998</c:v>
                </c:pt>
                <c:pt idx="1020">
                  <c:v>2229.8602000000001</c:v>
                </c:pt>
                <c:pt idx="1021">
                  <c:v>2216.7073999999998</c:v>
                </c:pt>
                <c:pt idx="1022">
                  <c:v>2235.2206999999999</c:v>
                </c:pt>
                <c:pt idx="1023">
                  <c:v>2256.8244</c:v>
                </c:pt>
                <c:pt idx="1024">
                  <c:v>2239.4065999999998</c:v>
                </c:pt>
                <c:pt idx="1025">
                  <c:v>2206.7673</c:v>
                </c:pt>
                <c:pt idx="1026">
                  <c:v>2263.6311999999998</c:v>
                </c:pt>
                <c:pt idx="1027">
                  <c:v>2308.5479999999998</c:v>
                </c:pt>
                <c:pt idx="1028">
                  <c:v>2299.4227000000001</c:v>
                </c:pt>
                <c:pt idx="1029">
                  <c:v>2317.0291999999999</c:v>
                </c:pt>
                <c:pt idx="1030">
                  <c:v>2319.9648999999999</c:v>
                </c:pt>
                <c:pt idx="1031">
                  <c:v>2285.58</c:v>
                </c:pt>
                <c:pt idx="1032">
                  <c:v>2251.5920999999998</c:v>
                </c:pt>
                <c:pt idx="1033">
                  <c:v>2225.3591000000001</c:v>
                </c:pt>
                <c:pt idx="1034">
                  <c:v>2229.9949999999999</c:v>
                </c:pt>
                <c:pt idx="1035">
                  <c:v>2235.1842999999999</c:v>
                </c:pt>
                <c:pt idx="1036">
                  <c:v>2242.0846000000001</c:v>
                </c:pt>
                <c:pt idx="1037">
                  <c:v>2239.7649000000001</c:v>
                </c:pt>
                <c:pt idx="1038">
                  <c:v>2231.9418999999998</c:v>
                </c:pt>
                <c:pt idx="1039">
                  <c:v>2259.5947999999999</c:v>
                </c:pt>
                <c:pt idx="1040">
                  <c:v>2344.0518999999999</c:v>
                </c:pt>
                <c:pt idx="1041">
                  <c:v>2272.7548000000002</c:v>
                </c:pt>
                <c:pt idx="1042">
                  <c:v>2259.2698999999998</c:v>
                </c:pt>
                <c:pt idx="1043">
                  <c:v>2258.3645000000001</c:v>
                </c:pt>
                <c:pt idx="1044">
                  <c:v>2229.8782999999999</c:v>
                </c:pt>
                <c:pt idx="1045">
                  <c:v>2226.6167</c:v>
                </c:pt>
                <c:pt idx="1046">
                  <c:v>2224.2393000000002</c:v>
                </c:pt>
                <c:pt idx="1047">
                  <c:v>2218.0491999999999</c:v>
                </c:pt>
                <c:pt idx="1048">
                  <c:v>2194.1446999999998</c:v>
                </c:pt>
                <c:pt idx="1049">
                  <c:v>2232.3449000000001</c:v>
                </c:pt>
                <c:pt idx="1050">
                  <c:v>2284.5417000000002</c:v>
                </c:pt>
                <c:pt idx="1051">
                  <c:v>2325.8087999999998</c:v>
                </c:pt>
                <c:pt idx="1052">
                  <c:v>2330.6965</c:v>
                </c:pt>
                <c:pt idx="1053">
                  <c:v>2356.0066999999999</c:v>
                </c:pt>
                <c:pt idx="1054">
                  <c:v>2280.8384000000001</c:v>
                </c:pt>
                <c:pt idx="1055">
                  <c:v>2288.8564000000001</c:v>
                </c:pt>
                <c:pt idx="1056">
                  <c:v>2319.0277000000001</c:v>
                </c:pt>
                <c:pt idx="1057">
                  <c:v>2310.8317000000002</c:v>
                </c:pt>
                <c:pt idx="1058">
                  <c:v>2271.7422000000001</c:v>
                </c:pt>
                <c:pt idx="1059">
                  <c:v>2258.6945000000001</c:v>
                </c:pt>
                <c:pt idx="1060">
                  <c:v>2237.7604000000001</c:v>
                </c:pt>
                <c:pt idx="1061">
                  <c:v>2264.8366000000001</c:v>
                </c:pt>
                <c:pt idx="1062">
                  <c:v>2228.1363000000001</c:v>
                </c:pt>
                <c:pt idx="1063">
                  <c:v>2187.3814000000002</c:v>
                </c:pt>
                <c:pt idx="1064">
                  <c:v>2194.7111</c:v>
                </c:pt>
                <c:pt idx="1065">
                  <c:v>2194.2107999999998</c:v>
                </c:pt>
                <c:pt idx="1066">
                  <c:v>2168.3152</c:v>
                </c:pt>
                <c:pt idx="1067">
                  <c:v>2184.6923999999999</c:v>
                </c:pt>
                <c:pt idx="1068">
                  <c:v>2198.2112999999999</c:v>
                </c:pt>
                <c:pt idx="1069">
                  <c:v>2192.3775999999998</c:v>
                </c:pt>
                <c:pt idx="1070">
                  <c:v>2184.0257999999999</c:v>
                </c:pt>
                <c:pt idx="1071">
                  <c:v>2181.5866999999998</c:v>
                </c:pt>
                <c:pt idx="1072">
                  <c:v>2177.0095999999999</c:v>
                </c:pt>
                <c:pt idx="1073">
                  <c:v>2184.6939000000002</c:v>
                </c:pt>
                <c:pt idx="1074">
                  <c:v>2271.7359000000001</c:v>
                </c:pt>
                <c:pt idx="1075">
                  <c:v>2306.9432000000002</c:v>
                </c:pt>
                <c:pt idx="1076">
                  <c:v>2319.7907</c:v>
                </c:pt>
                <c:pt idx="1077">
                  <c:v>2320.0117</c:v>
                </c:pt>
                <c:pt idx="1078">
                  <c:v>2323.9423000000002</c:v>
                </c:pt>
                <c:pt idx="1079">
                  <c:v>2317.3843000000002</c:v>
                </c:pt>
                <c:pt idx="1080">
                  <c:v>2297.9548</c:v>
                </c:pt>
                <c:pt idx="1081">
                  <c:v>2280.5774999999999</c:v>
                </c:pt>
                <c:pt idx="1082">
                  <c:v>2265.2042000000001</c:v>
                </c:pt>
                <c:pt idx="1083">
                  <c:v>2280.8456999999999</c:v>
                </c:pt>
                <c:pt idx="1084">
                  <c:v>2283.6172000000001</c:v>
                </c:pt>
                <c:pt idx="1085">
                  <c:v>2326.3409999999999</c:v>
                </c:pt>
                <c:pt idx="1086">
                  <c:v>2329.4937</c:v>
                </c:pt>
                <c:pt idx="1087">
                  <c:v>2265.3285000000001</c:v>
                </c:pt>
                <c:pt idx="1088">
                  <c:v>2253.4394000000002</c:v>
                </c:pt>
                <c:pt idx="1089">
                  <c:v>2199.8148000000001</c:v>
                </c:pt>
                <c:pt idx="1090">
                  <c:v>2263.1055000000001</c:v>
                </c:pt>
                <c:pt idx="1091">
                  <c:v>2284.3705</c:v>
                </c:pt>
                <c:pt idx="1092">
                  <c:v>2272.2921999999999</c:v>
                </c:pt>
                <c:pt idx="1093">
                  <c:v>2262.0693000000001</c:v>
                </c:pt>
                <c:pt idx="1094">
                  <c:v>2209.4133999999999</c:v>
                </c:pt>
                <c:pt idx="1095">
                  <c:v>2265.6754000000001</c:v>
                </c:pt>
                <c:pt idx="1096">
                  <c:v>2283.2426</c:v>
                </c:pt>
                <c:pt idx="1097">
                  <c:v>2324.6387</c:v>
                </c:pt>
                <c:pt idx="1098">
                  <c:v>2335.6300999999999</c:v>
                </c:pt>
                <c:pt idx="1099">
                  <c:v>2397.6208000000001</c:v>
                </c:pt>
                <c:pt idx="1100">
                  <c:v>2417.2799</c:v>
                </c:pt>
                <c:pt idx="1101">
                  <c:v>2418.8117000000002</c:v>
                </c:pt>
                <c:pt idx="1102">
                  <c:v>2418.0373</c:v>
                </c:pt>
                <c:pt idx="1103">
                  <c:v>2363.8746000000001</c:v>
                </c:pt>
                <c:pt idx="1104">
                  <c:v>2329.7532999999999</c:v>
                </c:pt>
                <c:pt idx="1105">
                  <c:v>2301.9578000000001</c:v>
                </c:pt>
                <c:pt idx="1106">
                  <c:v>2298.6257000000001</c:v>
                </c:pt>
                <c:pt idx="1107">
                  <c:v>2268.8326000000002</c:v>
                </c:pt>
                <c:pt idx="1108">
                  <c:v>2226.2015999999999</c:v>
                </c:pt>
                <c:pt idx="1109">
                  <c:v>2209.2377999999999</c:v>
                </c:pt>
                <c:pt idx="1110">
                  <c:v>2161.3517999999999</c:v>
                </c:pt>
                <c:pt idx="1111">
                  <c:v>2120.4481000000001</c:v>
                </c:pt>
                <c:pt idx="1112">
                  <c:v>2099.0900999999999</c:v>
                </c:pt>
                <c:pt idx="1113">
                  <c:v>2065.4034999999999</c:v>
                </c:pt>
                <c:pt idx="1114">
                  <c:v>2031.3604</c:v>
                </c:pt>
                <c:pt idx="1115">
                  <c:v>1986.8288</c:v>
                </c:pt>
                <c:pt idx="1116">
                  <c:v>1982.7027</c:v>
                </c:pt>
                <c:pt idx="1117">
                  <c:v>1930.1261</c:v>
                </c:pt>
                <c:pt idx="1118">
                  <c:v>1929.3734999999999</c:v>
                </c:pt>
                <c:pt idx="1119">
                  <c:v>1883.6316999999999</c:v>
                </c:pt>
                <c:pt idx="1120">
                  <c:v>1913.8666000000001</c:v>
                </c:pt>
                <c:pt idx="1121">
                  <c:v>1906.8966</c:v>
                </c:pt>
                <c:pt idx="1122">
                  <c:v>1920.0358000000001</c:v>
                </c:pt>
                <c:pt idx="1123">
                  <c:v>2010.1433</c:v>
                </c:pt>
                <c:pt idx="1124">
                  <c:v>2084.288</c:v>
                </c:pt>
                <c:pt idx="1125">
                  <c:v>2114.4708999999998</c:v>
                </c:pt>
                <c:pt idx="1126">
                  <c:v>2113.1855</c:v>
                </c:pt>
                <c:pt idx="1127">
                  <c:v>2113.4434999999999</c:v>
                </c:pt>
                <c:pt idx="1128">
                  <c:v>2062.9214000000002</c:v>
                </c:pt>
                <c:pt idx="1129">
                  <c:v>2046.3896999999999</c:v>
                </c:pt>
                <c:pt idx="1130">
                  <c:v>2052.2384999999999</c:v>
                </c:pt>
                <c:pt idx="1131">
                  <c:v>2064.5005000000001</c:v>
                </c:pt>
                <c:pt idx="1132">
                  <c:v>2054.2381</c:v>
                </c:pt>
                <c:pt idx="1133">
                  <c:v>2080.7764999999999</c:v>
                </c:pt>
                <c:pt idx="1134">
                  <c:v>2096.9382000000001</c:v>
                </c:pt>
                <c:pt idx="1135">
                  <c:v>2035.9141</c:v>
                </c:pt>
                <c:pt idx="1136">
                  <c:v>2052.7782000000002</c:v>
                </c:pt>
                <c:pt idx="1137">
                  <c:v>2043.5808999999999</c:v>
                </c:pt>
                <c:pt idx="1138">
                  <c:v>2039.2954</c:v>
                </c:pt>
                <c:pt idx="1139">
                  <c:v>2025.3574000000001</c:v>
                </c:pt>
                <c:pt idx="1140">
                  <c:v>1986.941</c:v>
                </c:pt>
                <c:pt idx="1141">
                  <c:v>2008.2388000000001</c:v>
                </c:pt>
                <c:pt idx="1142">
                  <c:v>1997.9547</c:v>
                </c:pt>
                <c:pt idx="1143">
                  <c:v>2025.5468000000001</c:v>
                </c:pt>
                <c:pt idx="1144">
                  <c:v>2005.3236999999999</c:v>
                </c:pt>
                <c:pt idx="1145">
                  <c:v>2041.9372000000001</c:v>
                </c:pt>
                <c:pt idx="1146">
                  <c:v>2101.7945</c:v>
                </c:pt>
                <c:pt idx="1147">
                  <c:v>2140.9029999999998</c:v>
                </c:pt>
                <c:pt idx="1148">
                  <c:v>2199.2997999999998</c:v>
                </c:pt>
                <c:pt idx="1149">
                  <c:v>2202.4987000000001</c:v>
                </c:pt>
                <c:pt idx="1150">
                  <c:v>2188.1999000000001</c:v>
                </c:pt>
                <c:pt idx="1151">
                  <c:v>2166.4980999999998</c:v>
                </c:pt>
                <c:pt idx="1152">
                  <c:v>2149.1224999999999</c:v>
                </c:pt>
                <c:pt idx="1153">
                  <c:v>2115.2510000000002</c:v>
                </c:pt>
                <c:pt idx="1154">
                  <c:v>2120.3153000000002</c:v>
                </c:pt>
                <c:pt idx="1155">
                  <c:v>2130.5383000000002</c:v>
                </c:pt>
                <c:pt idx="1156">
                  <c:v>2121.6291000000001</c:v>
                </c:pt>
                <c:pt idx="1157">
                  <c:v>2145.8090999999999</c:v>
                </c:pt>
                <c:pt idx="1158">
                  <c:v>2146.2100999999998</c:v>
                </c:pt>
                <c:pt idx="1159">
                  <c:v>2081.5648000000001</c:v>
                </c:pt>
                <c:pt idx="1160">
                  <c:v>2034.9143999999999</c:v>
                </c:pt>
                <c:pt idx="1161">
                  <c:v>2011.3164999999999</c:v>
                </c:pt>
                <c:pt idx="1162">
                  <c:v>1986.3931</c:v>
                </c:pt>
                <c:pt idx="1163">
                  <c:v>1956.4458</c:v>
                </c:pt>
                <c:pt idx="1164">
                  <c:v>1992.5804000000001</c:v>
                </c:pt>
                <c:pt idx="1165">
                  <c:v>2028.7692</c:v>
                </c:pt>
                <c:pt idx="1166">
                  <c:v>2002.0877</c:v>
                </c:pt>
                <c:pt idx="1167">
                  <c:v>2008.9567</c:v>
                </c:pt>
                <c:pt idx="1168">
                  <c:v>2012.086</c:v>
                </c:pt>
                <c:pt idx="1169">
                  <c:v>1987.2193</c:v>
                </c:pt>
                <c:pt idx="1170">
                  <c:v>2105.1192999999998</c:v>
                </c:pt>
                <c:pt idx="1171">
                  <c:v>2175.7498000000001</c:v>
                </c:pt>
                <c:pt idx="1172">
                  <c:v>2246.8254000000002</c:v>
                </c:pt>
                <c:pt idx="1173">
                  <c:v>2253.9663</c:v>
                </c:pt>
                <c:pt idx="1174">
                  <c:v>2254.1770999999999</c:v>
                </c:pt>
                <c:pt idx="1175">
                  <c:v>2204.9027999999998</c:v>
                </c:pt>
                <c:pt idx="1176">
                  <c:v>2174.5668999999998</c:v>
                </c:pt>
                <c:pt idx="1177">
                  <c:v>2159.5619000000002</c:v>
                </c:pt>
                <c:pt idx="1178">
                  <c:v>2155.5070999999998</c:v>
                </c:pt>
                <c:pt idx="1179">
                  <c:v>2123.4837000000002</c:v>
                </c:pt>
                <c:pt idx="1180">
                  <c:v>2116.3299000000002</c:v>
                </c:pt>
                <c:pt idx="1181">
                  <c:v>2129.5563000000002</c:v>
                </c:pt>
                <c:pt idx="1182">
                  <c:v>2133.8015999999998</c:v>
                </c:pt>
                <c:pt idx="1183">
                  <c:v>2162.1623</c:v>
                </c:pt>
                <c:pt idx="1184">
                  <c:v>2174.9459000000002</c:v>
                </c:pt>
                <c:pt idx="1185">
                  <c:v>2172.3235</c:v>
                </c:pt>
                <c:pt idx="1186">
                  <c:v>2161.5873000000001</c:v>
                </c:pt>
                <c:pt idx="1187">
                  <c:v>2152.7253999999998</c:v>
                </c:pt>
                <c:pt idx="1188">
                  <c:v>2129.3510000000001</c:v>
                </c:pt>
                <c:pt idx="1189">
                  <c:v>2148.7600000000002</c:v>
                </c:pt>
                <c:pt idx="1190">
                  <c:v>2159.6291999999999</c:v>
                </c:pt>
                <c:pt idx="1191">
                  <c:v>2153.2746999999999</c:v>
                </c:pt>
                <c:pt idx="1192">
                  <c:v>2163.6444999999999</c:v>
                </c:pt>
                <c:pt idx="1193">
                  <c:v>2177.4964</c:v>
                </c:pt>
                <c:pt idx="1194">
                  <c:v>2251.1640000000002</c:v>
                </c:pt>
                <c:pt idx="1195">
                  <c:v>2281.2957000000001</c:v>
                </c:pt>
                <c:pt idx="1196">
                  <c:v>2284.1244000000002</c:v>
                </c:pt>
                <c:pt idx="1197">
                  <c:v>2300.9186</c:v>
                </c:pt>
                <c:pt idx="1198">
                  <c:v>2287.3964999999998</c:v>
                </c:pt>
                <c:pt idx="1199">
                  <c:v>2285.1745999999998</c:v>
                </c:pt>
                <c:pt idx="1200">
                  <c:v>2274.1549</c:v>
                </c:pt>
                <c:pt idx="1201">
                  <c:v>2242.6170999999999</c:v>
                </c:pt>
                <c:pt idx="1202">
                  <c:v>2236.8328999999999</c:v>
                </c:pt>
                <c:pt idx="1203">
                  <c:v>2223.0281</c:v>
                </c:pt>
                <c:pt idx="1204">
                  <c:v>2223.1082999999999</c:v>
                </c:pt>
                <c:pt idx="1205">
                  <c:v>2222.2291</c:v>
                </c:pt>
                <c:pt idx="1206">
                  <c:v>2216.4194000000002</c:v>
                </c:pt>
                <c:pt idx="1207">
                  <c:v>2187.0046000000002</c:v>
                </c:pt>
                <c:pt idx="1208">
                  <c:v>2244.6435999999999</c:v>
                </c:pt>
                <c:pt idx="1209">
                  <c:v>2215.7761999999998</c:v>
                </c:pt>
                <c:pt idx="1210">
                  <c:v>2220.3879000000002</c:v>
                </c:pt>
                <c:pt idx="1211">
                  <c:v>2222.2645000000002</c:v>
                </c:pt>
                <c:pt idx="1212">
                  <c:v>2223.9546</c:v>
                </c:pt>
                <c:pt idx="1213">
                  <c:v>2214.4405000000002</c:v>
                </c:pt>
                <c:pt idx="1214">
                  <c:v>2235.9423000000002</c:v>
                </c:pt>
                <c:pt idx="1215">
                  <c:v>2260.7008000000001</c:v>
                </c:pt>
                <c:pt idx="1216">
                  <c:v>2273.6628000000001</c:v>
                </c:pt>
                <c:pt idx="1217">
                  <c:v>2229.3836000000001</c:v>
                </c:pt>
                <c:pt idx="1218">
                  <c:v>2261.7635</c:v>
                </c:pt>
                <c:pt idx="1219">
                  <c:v>2296.5630999999998</c:v>
                </c:pt>
                <c:pt idx="1220">
                  <c:v>2331.0952000000002</c:v>
                </c:pt>
                <c:pt idx="1221">
                  <c:v>2303.8926000000001</c:v>
                </c:pt>
                <c:pt idx="1222">
                  <c:v>2319.4713000000002</c:v>
                </c:pt>
                <c:pt idx="1223">
                  <c:v>2323.4148</c:v>
                </c:pt>
                <c:pt idx="1224">
                  <c:v>2297.6313</c:v>
                </c:pt>
                <c:pt idx="1225">
                  <c:v>2276.4712</c:v>
                </c:pt>
                <c:pt idx="1226">
                  <c:v>2271.5277999999998</c:v>
                </c:pt>
                <c:pt idx="1227">
                  <c:v>2271.3969000000002</c:v>
                </c:pt>
                <c:pt idx="1228">
                  <c:v>2253.8199</c:v>
                </c:pt>
                <c:pt idx="1229">
                  <c:v>2270.2285999999999</c:v>
                </c:pt>
                <c:pt idx="1230">
                  <c:v>2274.1178</c:v>
                </c:pt>
                <c:pt idx="1231">
                  <c:v>2231.6752999999999</c:v>
                </c:pt>
                <c:pt idx="1232">
                  <c:v>2198.3593999999998</c:v>
                </c:pt>
                <c:pt idx="1233">
                  <c:v>2180.0997000000002</c:v>
                </c:pt>
                <c:pt idx="1234">
                  <c:v>2164.1008000000002</c:v>
                </c:pt>
                <c:pt idx="1235">
                  <c:v>2166.3661999999999</c:v>
                </c:pt>
                <c:pt idx="1236">
                  <c:v>2172.9218999999998</c:v>
                </c:pt>
                <c:pt idx="1237">
                  <c:v>2150.3739999999998</c:v>
                </c:pt>
                <c:pt idx="1238">
                  <c:v>2146.6993000000002</c:v>
                </c:pt>
                <c:pt idx="1239">
                  <c:v>2152.9771000000001</c:v>
                </c:pt>
                <c:pt idx="1240">
                  <c:v>2140.8865000000001</c:v>
                </c:pt>
                <c:pt idx="1241">
                  <c:v>2141.9126999999999</c:v>
                </c:pt>
                <c:pt idx="1242">
                  <c:v>2177.2748000000001</c:v>
                </c:pt>
                <c:pt idx="1243">
                  <c:v>2252.7840000000001</c:v>
                </c:pt>
                <c:pt idx="1244">
                  <c:v>2336.4783000000002</c:v>
                </c:pt>
                <c:pt idx="1245">
                  <c:v>2315.3335000000002</c:v>
                </c:pt>
                <c:pt idx="1246">
                  <c:v>2316.018</c:v>
                </c:pt>
                <c:pt idx="1247">
                  <c:v>2321.7458000000001</c:v>
                </c:pt>
                <c:pt idx="1248">
                  <c:v>2309.6929</c:v>
                </c:pt>
                <c:pt idx="1249">
                  <c:v>2302.0857999999998</c:v>
                </c:pt>
                <c:pt idx="1250">
                  <c:v>2272.9011</c:v>
                </c:pt>
                <c:pt idx="1251">
                  <c:v>2285.2936</c:v>
                </c:pt>
                <c:pt idx="1252">
                  <c:v>2290.2222999999999</c:v>
                </c:pt>
                <c:pt idx="1253">
                  <c:v>2290.8375999999998</c:v>
                </c:pt>
                <c:pt idx="1254">
                  <c:v>2291.482</c:v>
                </c:pt>
                <c:pt idx="1255">
                  <c:v>2257.6689999999999</c:v>
                </c:pt>
                <c:pt idx="1256">
                  <c:v>2202.7377999999999</c:v>
                </c:pt>
                <c:pt idx="1257">
                  <c:v>2193.8786</c:v>
                </c:pt>
                <c:pt idx="1258">
                  <c:v>2196.1271999999999</c:v>
                </c:pt>
                <c:pt idx="1259">
                  <c:v>2197.5309999999999</c:v>
                </c:pt>
                <c:pt idx="1260">
                  <c:v>2160.3063999999999</c:v>
                </c:pt>
                <c:pt idx="1261">
                  <c:v>2185.6851000000001</c:v>
                </c:pt>
                <c:pt idx="1262">
                  <c:v>2227.5385000000001</c:v>
                </c:pt>
                <c:pt idx="1263">
                  <c:v>2240.5257999999999</c:v>
                </c:pt>
                <c:pt idx="1264">
                  <c:v>2237.6774999999998</c:v>
                </c:pt>
                <c:pt idx="1265">
                  <c:v>2241.9915000000001</c:v>
                </c:pt>
                <c:pt idx="1266">
                  <c:v>2284.9531000000002</c:v>
                </c:pt>
                <c:pt idx="1267">
                  <c:v>2325.1003000000001</c:v>
                </c:pt>
                <c:pt idx="1268">
                  <c:v>2354.2892000000002</c:v>
                </c:pt>
                <c:pt idx="1269">
                  <c:v>2372.9607000000001</c:v>
                </c:pt>
                <c:pt idx="1270">
                  <c:v>2330.2714000000001</c:v>
                </c:pt>
                <c:pt idx="1271">
                  <c:v>2295.2145</c:v>
                </c:pt>
                <c:pt idx="1272">
                  <c:v>2297.09</c:v>
                </c:pt>
                <c:pt idx="1273">
                  <c:v>2296.1896999999999</c:v>
                </c:pt>
                <c:pt idx="1274">
                  <c:v>2305.7824999999998</c:v>
                </c:pt>
                <c:pt idx="1275">
                  <c:v>2324.3759</c:v>
                </c:pt>
                <c:pt idx="1276">
                  <c:v>2316.33</c:v>
                </c:pt>
                <c:pt idx="1277">
                  <c:v>2323.4825000000001</c:v>
                </c:pt>
                <c:pt idx="1278">
                  <c:v>2345.5563000000002</c:v>
                </c:pt>
                <c:pt idx="1279">
                  <c:v>2286.8272999999999</c:v>
                </c:pt>
                <c:pt idx="1280">
                  <c:v>2262.3233</c:v>
                </c:pt>
                <c:pt idx="1281">
                  <c:v>2153.6761999999999</c:v>
                </c:pt>
                <c:pt idx="1282">
                  <c:v>2152.9672</c:v>
                </c:pt>
                <c:pt idx="1283">
                  <c:v>2122.9812000000002</c:v>
                </c:pt>
                <c:pt idx="1284">
                  <c:v>2155.9461000000001</c:v>
                </c:pt>
                <c:pt idx="1285">
                  <c:v>2099.2060000000001</c:v>
                </c:pt>
                <c:pt idx="1286">
                  <c:v>2132.9947000000002</c:v>
                </c:pt>
                <c:pt idx="1287">
                  <c:v>2138.4623999999999</c:v>
                </c:pt>
                <c:pt idx="1288">
                  <c:v>2129.2977999999998</c:v>
                </c:pt>
                <c:pt idx="1289">
                  <c:v>2125.5250999999998</c:v>
                </c:pt>
                <c:pt idx="1290">
                  <c:v>2139.8211000000001</c:v>
                </c:pt>
                <c:pt idx="1291">
                  <c:v>2190.2492999999999</c:v>
                </c:pt>
                <c:pt idx="1292">
                  <c:v>2185.8267000000001</c:v>
                </c:pt>
                <c:pt idx="1293">
                  <c:v>2194.8724999999999</c:v>
                </c:pt>
                <c:pt idx="1294">
                  <c:v>2192.2539000000002</c:v>
                </c:pt>
                <c:pt idx="1295">
                  <c:v>2174.5347999999999</c:v>
                </c:pt>
                <c:pt idx="1296">
                  <c:v>2159.2181</c:v>
                </c:pt>
                <c:pt idx="1297">
                  <c:v>2112.1601999999998</c:v>
                </c:pt>
                <c:pt idx="1298">
                  <c:v>2105.3526999999999</c:v>
                </c:pt>
                <c:pt idx="1299">
                  <c:v>2123.9227000000001</c:v>
                </c:pt>
                <c:pt idx="1300">
                  <c:v>2135.8921999999998</c:v>
                </c:pt>
                <c:pt idx="1301">
                  <c:v>2168.1622000000002</c:v>
                </c:pt>
                <c:pt idx="1302">
                  <c:v>2167.8539000000001</c:v>
                </c:pt>
                <c:pt idx="1303">
                  <c:v>2144.1851999999999</c:v>
                </c:pt>
                <c:pt idx="1304">
                  <c:v>2136.4454000000001</c:v>
                </c:pt>
                <c:pt idx="1305">
                  <c:v>2130.0524</c:v>
                </c:pt>
                <c:pt idx="1306">
                  <c:v>2116.5192999999999</c:v>
                </c:pt>
                <c:pt idx="1307">
                  <c:v>2069.393</c:v>
                </c:pt>
                <c:pt idx="1308">
                  <c:v>2100.1379000000002</c:v>
                </c:pt>
                <c:pt idx="1309">
                  <c:v>2089.7438999999999</c:v>
                </c:pt>
                <c:pt idx="1310">
                  <c:v>2092.5410999999999</c:v>
                </c:pt>
                <c:pt idx="1311">
                  <c:v>2081.4825999999998</c:v>
                </c:pt>
                <c:pt idx="1312">
                  <c:v>2088.8108999999999</c:v>
                </c:pt>
                <c:pt idx="1313">
                  <c:v>2096.4857000000002</c:v>
                </c:pt>
                <c:pt idx="1314">
                  <c:v>2140.0846000000001</c:v>
                </c:pt>
                <c:pt idx="1315">
                  <c:v>2217.5277999999998</c:v>
                </c:pt>
                <c:pt idx="1316">
                  <c:v>2261.9180000000001</c:v>
                </c:pt>
                <c:pt idx="1317">
                  <c:v>2237.0221999999999</c:v>
                </c:pt>
                <c:pt idx="1318">
                  <c:v>2200.5155</c:v>
                </c:pt>
                <c:pt idx="1319">
                  <c:v>2201.7235000000001</c:v>
                </c:pt>
                <c:pt idx="1320">
                  <c:v>2206.8245999999999</c:v>
                </c:pt>
                <c:pt idx="1321">
                  <c:v>2193.7674999999999</c:v>
                </c:pt>
                <c:pt idx="1322">
                  <c:v>2225.0064000000002</c:v>
                </c:pt>
                <c:pt idx="1323">
                  <c:v>2250.1752000000001</c:v>
                </c:pt>
                <c:pt idx="1324">
                  <c:v>2235.4331000000002</c:v>
                </c:pt>
                <c:pt idx="1325">
                  <c:v>2251.7406999999998</c:v>
                </c:pt>
                <c:pt idx="1326">
                  <c:v>2286.3589999999999</c:v>
                </c:pt>
                <c:pt idx="1327">
                  <c:v>2272.2082999999998</c:v>
                </c:pt>
                <c:pt idx="1328">
                  <c:v>2250.5257999999999</c:v>
                </c:pt>
                <c:pt idx="1329">
                  <c:v>2275.8343</c:v>
                </c:pt>
                <c:pt idx="1330">
                  <c:v>2225.4259000000002</c:v>
                </c:pt>
                <c:pt idx="1331">
                  <c:v>2201.2285000000002</c:v>
                </c:pt>
                <c:pt idx="1332">
                  <c:v>2237.7637</c:v>
                </c:pt>
                <c:pt idx="1333">
                  <c:v>2232.4704000000002</c:v>
                </c:pt>
                <c:pt idx="1334">
                  <c:v>2259.8182999999999</c:v>
                </c:pt>
                <c:pt idx="1335">
                  <c:v>2309.5913999999998</c:v>
                </c:pt>
                <c:pt idx="1336">
                  <c:v>2309.7512000000002</c:v>
                </c:pt>
                <c:pt idx="1337">
                  <c:v>2254.4472999999998</c:v>
                </c:pt>
                <c:pt idx="1338">
                  <c:v>2314.6163000000001</c:v>
                </c:pt>
                <c:pt idx="1339">
                  <c:v>2322.2211000000002</c:v>
                </c:pt>
                <c:pt idx="1340">
                  <c:v>2356.7123000000001</c:v>
                </c:pt>
                <c:pt idx="1341">
                  <c:v>2356.7993999999999</c:v>
                </c:pt>
                <c:pt idx="1342">
                  <c:v>2356.9431</c:v>
                </c:pt>
                <c:pt idx="1343">
                  <c:v>2361.7231999999999</c:v>
                </c:pt>
                <c:pt idx="1344">
                  <c:v>2360.0371</c:v>
                </c:pt>
                <c:pt idx="1345">
                  <c:v>2314.7505999999998</c:v>
                </c:pt>
                <c:pt idx="1346">
                  <c:v>2292.4989</c:v>
                </c:pt>
                <c:pt idx="1347">
                  <c:v>2320.4364999999998</c:v>
                </c:pt>
                <c:pt idx="1348">
                  <c:v>2324.9969000000001</c:v>
                </c:pt>
                <c:pt idx="1349">
                  <c:v>2360.4719</c:v>
                </c:pt>
                <c:pt idx="1350">
                  <c:v>2376.5798</c:v>
                </c:pt>
                <c:pt idx="1351">
                  <c:v>2359.2206000000001</c:v>
                </c:pt>
                <c:pt idx="1352">
                  <c:v>2361.3047999999999</c:v>
                </c:pt>
                <c:pt idx="1353">
                  <c:v>2286.5259000000001</c:v>
                </c:pt>
                <c:pt idx="1354">
                  <c:v>2265.8238999999999</c:v>
                </c:pt>
                <c:pt idx="1355">
                  <c:v>2245.2984000000001</c:v>
                </c:pt>
                <c:pt idx="1356">
                  <c:v>2272.1543000000001</c:v>
                </c:pt>
                <c:pt idx="1357">
                  <c:v>2143.4679999999998</c:v>
                </c:pt>
                <c:pt idx="1358">
                  <c:v>2195.4070000000002</c:v>
                </c:pt>
                <c:pt idx="1359">
                  <c:v>2296.8859000000002</c:v>
                </c:pt>
                <c:pt idx="1360">
                  <c:v>2282.1831999999999</c:v>
                </c:pt>
                <c:pt idx="1361">
                  <c:v>2179.1922</c:v>
                </c:pt>
                <c:pt idx="1362">
                  <c:v>2244.8312000000001</c:v>
                </c:pt>
                <c:pt idx="1363">
                  <c:v>2298.1408000000001</c:v>
                </c:pt>
                <c:pt idx="1364">
                  <c:v>2281.3476999999998</c:v>
                </c:pt>
                <c:pt idx="1365">
                  <c:v>2337.4956000000002</c:v>
                </c:pt>
                <c:pt idx="1366">
                  <c:v>2358.2755999999999</c:v>
                </c:pt>
                <c:pt idx="1367">
                  <c:v>2363.3779</c:v>
                </c:pt>
                <c:pt idx="1368">
                  <c:v>2362.9310999999998</c:v>
                </c:pt>
                <c:pt idx="1369">
                  <c:v>2338.4457000000002</c:v>
                </c:pt>
                <c:pt idx="1370">
                  <c:v>2330.5771</c:v>
                </c:pt>
                <c:pt idx="1371">
                  <c:v>2329.7503999999999</c:v>
                </c:pt>
                <c:pt idx="1372">
                  <c:v>2332.2462999999998</c:v>
                </c:pt>
                <c:pt idx="1373">
                  <c:v>2338.5897</c:v>
                </c:pt>
                <c:pt idx="1374">
                  <c:v>2346.8724999999999</c:v>
                </c:pt>
                <c:pt idx="1375">
                  <c:v>2330.3389999999999</c:v>
                </c:pt>
                <c:pt idx="1376">
                  <c:v>2352.9558000000002</c:v>
                </c:pt>
                <c:pt idx="1377">
                  <c:v>2297.3838000000001</c:v>
                </c:pt>
                <c:pt idx="1378">
                  <c:v>2317.5664000000002</c:v>
                </c:pt>
                <c:pt idx="1379">
                  <c:v>2330.7483000000002</c:v>
                </c:pt>
                <c:pt idx="1380">
                  <c:v>2292.2530000000002</c:v>
                </c:pt>
                <c:pt idx="1381">
                  <c:v>2245.2485000000001</c:v>
                </c:pt>
                <c:pt idx="1382">
                  <c:v>2232.1839</c:v>
                </c:pt>
                <c:pt idx="1383">
                  <c:v>2312.4308000000001</c:v>
                </c:pt>
                <c:pt idx="1384">
                  <c:v>2308.6867999999999</c:v>
                </c:pt>
                <c:pt idx="1385">
                  <c:v>2330.6738</c:v>
                </c:pt>
                <c:pt idx="1386">
                  <c:v>2374.7633000000001</c:v>
                </c:pt>
                <c:pt idx="1387">
                  <c:v>2389.4657000000002</c:v>
                </c:pt>
                <c:pt idx="1388">
                  <c:v>2400.4976000000001</c:v>
                </c:pt>
                <c:pt idx="1389">
                  <c:v>2388.6320000000001</c:v>
                </c:pt>
                <c:pt idx="1390">
                  <c:v>2409.7557999999999</c:v>
                </c:pt>
                <c:pt idx="1391">
                  <c:v>2385.0774999999999</c:v>
                </c:pt>
                <c:pt idx="1392">
                  <c:v>2357.1673999999998</c:v>
                </c:pt>
                <c:pt idx="1393">
                  <c:v>2328.1993000000002</c:v>
                </c:pt>
                <c:pt idx="1394">
                  <c:v>2330.6381999999999</c:v>
                </c:pt>
                <c:pt idx="1395">
                  <c:v>2309.9144999999999</c:v>
                </c:pt>
                <c:pt idx="1396">
                  <c:v>2307.9837000000002</c:v>
                </c:pt>
                <c:pt idx="1397">
                  <c:v>2329.9729000000002</c:v>
                </c:pt>
                <c:pt idx="1398">
                  <c:v>2318.6795999999999</c:v>
                </c:pt>
                <c:pt idx="1399">
                  <c:v>2304.7181</c:v>
                </c:pt>
                <c:pt idx="1400">
                  <c:v>2268.2179999999998</c:v>
                </c:pt>
                <c:pt idx="1401">
                  <c:v>2255.1678999999999</c:v>
                </c:pt>
                <c:pt idx="1402">
                  <c:v>2262.4304999999999</c:v>
                </c:pt>
                <c:pt idx="1403">
                  <c:v>2295.85</c:v>
                </c:pt>
                <c:pt idx="1404">
                  <c:v>2275.6860000000001</c:v>
                </c:pt>
                <c:pt idx="1405">
                  <c:v>2262.6179000000002</c:v>
                </c:pt>
                <c:pt idx="1406">
                  <c:v>2319.8002999999999</c:v>
                </c:pt>
                <c:pt idx="1407">
                  <c:v>2308.6543999999999</c:v>
                </c:pt>
                <c:pt idx="1408">
                  <c:v>2297.9778000000001</c:v>
                </c:pt>
                <c:pt idx="1409">
                  <c:v>2289.2649999999999</c:v>
                </c:pt>
                <c:pt idx="1410">
                  <c:v>2330.2296999999999</c:v>
                </c:pt>
                <c:pt idx="1411">
                  <c:v>2371.7943</c:v>
                </c:pt>
                <c:pt idx="1412">
                  <c:v>2418.9247999999998</c:v>
                </c:pt>
                <c:pt idx="1413">
                  <c:v>2419.4701</c:v>
                </c:pt>
                <c:pt idx="1414">
                  <c:v>2378.4432000000002</c:v>
                </c:pt>
                <c:pt idx="1415">
                  <c:v>2351.9703</c:v>
                </c:pt>
                <c:pt idx="1416">
                  <c:v>2314.6078000000002</c:v>
                </c:pt>
                <c:pt idx="1417">
                  <c:v>2313.4207999999999</c:v>
                </c:pt>
                <c:pt idx="1418">
                  <c:v>2333.0590000000002</c:v>
                </c:pt>
                <c:pt idx="1419">
                  <c:v>2337.4666000000002</c:v>
                </c:pt>
                <c:pt idx="1420">
                  <c:v>2318.6909999999998</c:v>
                </c:pt>
                <c:pt idx="1421">
                  <c:v>2320.5592999999999</c:v>
                </c:pt>
                <c:pt idx="1422">
                  <c:v>2324.9063000000001</c:v>
                </c:pt>
                <c:pt idx="1423">
                  <c:v>2285.7896000000001</c:v>
                </c:pt>
                <c:pt idx="1424">
                  <c:v>2261.5477999999998</c:v>
                </c:pt>
                <c:pt idx="1425">
                  <c:v>2172.2058000000002</c:v>
                </c:pt>
                <c:pt idx="1426">
                  <c:v>2152.1655000000001</c:v>
                </c:pt>
                <c:pt idx="1427">
                  <c:v>2128.0527000000002</c:v>
                </c:pt>
                <c:pt idx="1428">
                  <c:v>2082.4418000000001</c:v>
                </c:pt>
                <c:pt idx="1429">
                  <c:v>2153.6448999999998</c:v>
                </c:pt>
                <c:pt idx="1430">
                  <c:v>2165.2566999999999</c:v>
                </c:pt>
                <c:pt idx="1431">
                  <c:v>2173.5158000000001</c:v>
                </c:pt>
                <c:pt idx="1432">
                  <c:v>2188.3798999999999</c:v>
                </c:pt>
                <c:pt idx="1433">
                  <c:v>2192.7242000000001</c:v>
                </c:pt>
                <c:pt idx="1434">
                  <c:v>2294.5650000000001</c:v>
                </c:pt>
                <c:pt idx="1435">
                  <c:v>2330.5363000000002</c:v>
                </c:pt>
                <c:pt idx="1436">
                  <c:v>2284.643</c:v>
                </c:pt>
                <c:pt idx="1437">
                  <c:v>2315.7851000000001</c:v>
                </c:pt>
                <c:pt idx="1438">
                  <c:v>2324.5971</c:v>
                </c:pt>
                <c:pt idx="1439">
                  <c:v>2312.2676999999999</c:v>
                </c:pt>
                <c:pt idx="1440">
                  <c:v>2299.9549000000002</c:v>
                </c:pt>
                <c:pt idx="1441">
                  <c:v>2250.7856000000002</c:v>
                </c:pt>
                <c:pt idx="1442">
                  <c:v>2234.1262999999999</c:v>
                </c:pt>
                <c:pt idx="1443">
                  <c:v>2230.9369999999999</c:v>
                </c:pt>
                <c:pt idx="1444">
                  <c:v>2218.6333</c:v>
                </c:pt>
                <c:pt idx="1445">
                  <c:v>2269.2310000000002</c:v>
                </c:pt>
                <c:pt idx="1446">
                  <c:v>2283.1929</c:v>
                </c:pt>
                <c:pt idx="1447">
                  <c:v>2283.6844000000001</c:v>
                </c:pt>
                <c:pt idx="1448">
                  <c:v>2252.1527999999998</c:v>
                </c:pt>
                <c:pt idx="1449">
                  <c:v>2226.1997999999999</c:v>
                </c:pt>
                <c:pt idx="1450">
                  <c:v>2225.3836999999999</c:v>
                </c:pt>
                <c:pt idx="1451">
                  <c:v>2221.317</c:v>
                </c:pt>
                <c:pt idx="1452">
                  <c:v>2205.6136000000001</c:v>
                </c:pt>
                <c:pt idx="1453">
                  <c:v>2184.404</c:v>
                </c:pt>
                <c:pt idx="1454">
                  <c:v>2156.2882</c:v>
                </c:pt>
                <c:pt idx="1455">
                  <c:v>2108.8197</c:v>
                </c:pt>
                <c:pt idx="1456">
                  <c:v>2091.3348999999998</c:v>
                </c:pt>
                <c:pt idx="1457">
                  <c:v>2070.7917000000002</c:v>
                </c:pt>
                <c:pt idx="1458">
                  <c:v>2066.7777999999998</c:v>
                </c:pt>
                <c:pt idx="1459">
                  <c:v>2107.5551</c:v>
                </c:pt>
                <c:pt idx="1460">
                  <c:v>2167.2521999999999</c:v>
                </c:pt>
                <c:pt idx="1461">
                  <c:v>2157.1958</c:v>
                </c:pt>
                <c:pt idx="1462">
                  <c:v>2153.9313999999999</c:v>
                </c:pt>
                <c:pt idx="1463">
                  <c:v>2139.1021999999998</c:v>
                </c:pt>
                <c:pt idx="1464">
                  <c:v>2120.3128999999999</c:v>
                </c:pt>
                <c:pt idx="1465">
                  <c:v>2094.8526999999999</c:v>
                </c:pt>
                <c:pt idx="1466">
                  <c:v>2098.1055000000001</c:v>
                </c:pt>
                <c:pt idx="1467">
                  <c:v>2090.1374999999998</c:v>
                </c:pt>
                <c:pt idx="1468">
                  <c:v>2087.1262999999999</c:v>
                </c:pt>
                <c:pt idx="1469">
                  <c:v>2107.5830000000001</c:v>
                </c:pt>
                <c:pt idx="1470">
                  <c:v>2178.16</c:v>
                </c:pt>
                <c:pt idx="1471">
                  <c:v>2133.3443000000002</c:v>
                </c:pt>
                <c:pt idx="1472">
                  <c:v>2136.3344999999999</c:v>
                </c:pt>
                <c:pt idx="1473">
                  <c:v>2152.9286000000002</c:v>
                </c:pt>
                <c:pt idx="1474">
                  <c:v>2184.2577000000001</c:v>
                </c:pt>
                <c:pt idx="1475">
                  <c:v>2219.9911999999999</c:v>
                </c:pt>
                <c:pt idx="1476">
                  <c:v>2170.9391000000001</c:v>
                </c:pt>
                <c:pt idx="1477">
                  <c:v>2172.9187000000002</c:v>
                </c:pt>
                <c:pt idx="1478">
                  <c:v>2176.2671999999998</c:v>
                </c:pt>
                <c:pt idx="1479">
                  <c:v>2167.2640999999999</c:v>
                </c:pt>
                <c:pt idx="1480">
                  <c:v>2189.8330999999998</c:v>
                </c:pt>
                <c:pt idx="1481">
                  <c:v>2208.9164000000001</c:v>
                </c:pt>
                <c:pt idx="1482">
                  <c:v>2216.5328</c:v>
                </c:pt>
                <c:pt idx="1483">
                  <c:v>2189.5695000000001</c:v>
                </c:pt>
                <c:pt idx="1484">
                  <c:v>2212.9146000000001</c:v>
                </c:pt>
                <c:pt idx="1485">
                  <c:v>2227.0073000000002</c:v>
                </c:pt>
                <c:pt idx="1486">
                  <c:v>2225.3804</c:v>
                </c:pt>
                <c:pt idx="1487">
                  <c:v>2204.875</c:v>
                </c:pt>
                <c:pt idx="1488">
                  <c:v>2195.6068</c:v>
                </c:pt>
                <c:pt idx="1489">
                  <c:v>2145.3308000000002</c:v>
                </c:pt>
                <c:pt idx="1490">
                  <c:v>2139.5893000000001</c:v>
                </c:pt>
                <c:pt idx="1491">
                  <c:v>2143.4472000000001</c:v>
                </c:pt>
                <c:pt idx="1492">
                  <c:v>2130.6322</c:v>
                </c:pt>
                <c:pt idx="1493">
                  <c:v>2155.7132000000001</c:v>
                </c:pt>
                <c:pt idx="1494">
                  <c:v>2141.4393</c:v>
                </c:pt>
                <c:pt idx="1495">
                  <c:v>2098.7397999999998</c:v>
                </c:pt>
                <c:pt idx="1496">
                  <c:v>2087.1104999999998</c:v>
                </c:pt>
                <c:pt idx="1497">
                  <c:v>2027.2692999999999</c:v>
                </c:pt>
                <c:pt idx="1498">
                  <c:v>2007.3843999999999</c:v>
                </c:pt>
                <c:pt idx="1499">
                  <c:v>1953.8579999999999</c:v>
                </c:pt>
                <c:pt idx="1500">
                  <c:v>1989.7216000000001</c:v>
                </c:pt>
                <c:pt idx="1501">
                  <c:v>1973.2347</c:v>
                </c:pt>
                <c:pt idx="1502">
                  <c:v>1966.3257000000001</c:v>
                </c:pt>
                <c:pt idx="1503">
                  <c:v>2036.7961</c:v>
                </c:pt>
                <c:pt idx="1504">
                  <c:v>2046.5864999999999</c:v>
                </c:pt>
                <c:pt idx="1505">
                  <c:v>2037.5425</c:v>
                </c:pt>
                <c:pt idx="1506">
                  <c:v>2151.3782000000001</c:v>
                </c:pt>
                <c:pt idx="1507">
                  <c:v>2189.4413</c:v>
                </c:pt>
                <c:pt idx="1508">
                  <c:v>2210.4922000000001</c:v>
                </c:pt>
                <c:pt idx="1509">
                  <c:v>2204.9728</c:v>
                </c:pt>
                <c:pt idx="1510">
                  <c:v>2222.2829999999999</c:v>
                </c:pt>
                <c:pt idx="1511">
                  <c:v>2178.6687000000002</c:v>
                </c:pt>
                <c:pt idx="1512">
                  <c:v>2196.7339999999999</c:v>
                </c:pt>
                <c:pt idx="1513">
                  <c:v>2181.6642000000002</c:v>
                </c:pt>
                <c:pt idx="1514">
                  <c:v>2167.7541999999999</c:v>
                </c:pt>
                <c:pt idx="1515">
                  <c:v>2162.8836999999999</c:v>
                </c:pt>
                <c:pt idx="1516">
                  <c:v>2151.1318999999999</c:v>
                </c:pt>
                <c:pt idx="1517">
                  <c:v>2179.3397</c:v>
                </c:pt>
                <c:pt idx="1518">
                  <c:v>2205.4643000000001</c:v>
                </c:pt>
                <c:pt idx="1519">
                  <c:v>2139.5708</c:v>
                </c:pt>
                <c:pt idx="1520">
                  <c:v>2156.6457999999998</c:v>
                </c:pt>
                <c:pt idx="1521">
                  <c:v>2141.4719</c:v>
                </c:pt>
                <c:pt idx="1522">
                  <c:v>2075.8969999999999</c:v>
                </c:pt>
                <c:pt idx="1523">
                  <c:v>2088.0001000000002</c:v>
                </c:pt>
                <c:pt idx="1524">
                  <c:v>2070.8229000000001</c:v>
                </c:pt>
                <c:pt idx="1525">
                  <c:v>2065.0704000000001</c:v>
                </c:pt>
                <c:pt idx="1526">
                  <c:v>2098.2761999999998</c:v>
                </c:pt>
                <c:pt idx="1527">
                  <c:v>2117.8724999999999</c:v>
                </c:pt>
                <c:pt idx="1528">
                  <c:v>2118.2233000000001</c:v>
                </c:pt>
                <c:pt idx="1529">
                  <c:v>2097.1242000000002</c:v>
                </c:pt>
                <c:pt idx="1530">
                  <c:v>2179.4814000000001</c:v>
                </c:pt>
                <c:pt idx="1531">
                  <c:v>2215.9879999999998</c:v>
                </c:pt>
                <c:pt idx="1532">
                  <c:v>2226.2858000000001</c:v>
                </c:pt>
                <c:pt idx="1533">
                  <c:v>2207.8325</c:v>
                </c:pt>
                <c:pt idx="1534">
                  <c:v>2180.9955</c:v>
                </c:pt>
                <c:pt idx="1535">
                  <c:v>2228.4987999999998</c:v>
                </c:pt>
                <c:pt idx="1536">
                  <c:v>2211.8561</c:v>
                </c:pt>
                <c:pt idx="1537">
                  <c:v>2204.6149</c:v>
                </c:pt>
                <c:pt idx="1538">
                  <c:v>2193.0027</c:v>
                </c:pt>
                <c:pt idx="1539">
                  <c:v>2194.8827000000001</c:v>
                </c:pt>
                <c:pt idx="1540">
                  <c:v>2244.6469999999999</c:v>
                </c:pt>
                <c:pt idx="1541">
                  <c:v>2220.4650000000001</c:v>
                </c:pt>
                <c:pt idx="1542">
                  <c:v>2182.0273999999999</c:v>
                </c:pt>
                <c:pt idx="1543">
                  <c:v>2159.2885999999999</c:v>
                </c:pt>
                <c:pt idx="1544">
                  <c:v>2188.0695000000001</c:v>
                </c:pt>
                <c:pt idx="1545">
                  <c:v>2154.2865000000002</c:v>
                </c:pt>
                <c:pt idx="1546">
                  <c:v>2183.7592</c:v>
                </c:pt>
                <c:pt idx="1547">
                  <c:v>2165.3577</c:v>
                </c:pt>
                <c:pt idx="1548">
                  <c:v>2107.9852000000001</c:v>
                </c:pt>
                <c:pt idx="1549">
                  <c:v>2091.2130000000002</c:v>
                </c:pt>
                <c:pt idx="1550">
                  <c:v>2099.5176999999999</c:v>
                </c:pt>
                <c:pt idx="1551">
                  <c:v>2112.7926000000002</c:v>
                </c:pt>
                <c:pt idx="1552">
                  <c:v>2103.6012000000001</c:v>
                </c:pt>
                <c:pt idx="1553">
                  <c:v>2094.6433999999999</c:v>
                </c:pt>
                <c:pt idx="1554">
                  <c:v>2112.7901000000002</c:v>
                </c:pt>
                <c:pt idx="1555">
                  <c:v>2163.4875999999999</c:v>
                </c:pt>
                <c:pt idx="1556">
                  <c:v>2181.4697999999999</c:v>
                </c:pt>
                <c:pt idx="1557">
                  <c:v>2092.0252</c:v>
                </c:pt>
                <c:pt idx="1558">
                  <c:v>2131.5953</c:v>
                </c:pt>
                <c:pt idx="1559">
                  <c:v>2080.8721</c:v>
                </c:pt>
                <c:pt idx="1560">
                  <c:v>2059.6489999999999</c:v>
                </c:pt>
                <c:pt idx="1561">
                  <c:v>2059.0363000000002</c:v>
                </c:pt>
                <c:pt idx="1562">
                  <c:v>2044.8253999999999</c:v>
                </c:pt>
                <c:pt idx="1563">
                  <c:v>2130.3944000000001</c:v>
                </c:pt>
                <c:pt idx="1564">
                  <c:v>2136.2361999999998</c:v>
                </c:pt>
                <c:pt idx="1565">
                  <c:v>2132.7692999999999</c:v>
                </c:pt>
                <c:pt idx="1566">
                  <c:v>2090.9560000000001</c:v>
                </c:pt>
                <c:pt idx="1567">
                  <c:v>2065.3389000000002</c:v>
                </c:pt>
                <c:pt idx="1568">
                  <c:v>2070.9238</c:v>
                </c:pt>
                <c:pt idx="1569">
                  <c:v>2016.6898000000001</c:v>
                </c:pt>
                <c:pt idx="1570">
                  <c:v>1935.7019</c:v>
                </c:pt>
                <c:pt idx="1571">
                  <c:v>1945.7126000000001</c:v>
                </c:pt>
                <c:pt idx="1572">
                  <c:v>1922.5383999999999</c:v>
                </c:pt>
                <c:pt idx="1573">
                  <c:v>1901.6881000000001</c:v>
                </c:pt>
                <c:pt idx="1574">
                  <c:v>1908.2291</c:v>
                </c:pt>
                <c:pt idx="1575">
                  <c:v>1923.7054000000001</c:v>
                </c:pt>
                <c:pt idx="1576">
                  <c:v>1937.3832</c:v>
                </c:pt>
                <c:pt idx="1577">
                  <c:v>1930.7173</c:v>
                </c:pt>
                <c:pt idx="1578">
                  <c:v>1981.4372000000001</c:v>
                </c:pt>
                <c:pt idx="1579">
                  <c:v>2030.8412000000001</c:v>
                </c:pt>
                <c:pt idx="1580">
                  <c:v>2050.0416</c:v>
                </c:pt>
                <c:pt idx="1581">
                  <c:v>2053.2878000000001</c:v>
                </c:pt>
                <c:pt idx="1582">
                  <c:v>2071.2966000000001</c:v>
                </c:pt>
                <c:pt idx="1583">
                  <c:v>2045.6686999999999</c:v>
                </c:pt>
                <c:pt idx="1584">
                  <c:v>2025.6420000000001</c:v>
                </c:pt>
                <c:pt idx="1585">
                  <c:v>2011.9707000000001</c:v>
                </c:pt>
                <c:pt idx="1586">
                  <c:v>2044.7509</c:v>
                </c:pt>
                <c:pt idx="1587">
                  <c:v>2038.624</c:v>
                </c:pt>
                <c:pt idx="1588">
                  <c:v>1979.9001000000001</c:v>
                </c:pt>
                <c:pt idx="1589">
                  <c:v>1987.6651999999999</c:v>
                </c:pt>
                <c:pt idx="1590">
                  <c:v>2018.9159</c:v>
                </c:pt>
                <c:pt idx="1591">
                  <c:v>2057.1149</c:v>
                </c:pt>
                <c:pt idx="1592">
                  <c:v>2111.6226000000001</c:v>
                </c:pt>
                <c:pt idx="1593">
                  <c:v>2086.3200999999999</c:v>
                </c:pt>
                <c:pt idx="1594">
                  <c:v>2098.1509000000001</c:v>
                </c:pt>
                <c:pt idx="1595">
                  <c:v>2120.627</c:v>
                </c:pt>
                <c:pt idx="1596">
                  <c:v>2088.0765000000001</c:v>
                </c:pt>
                <c:pt idx="1597">
                  <c:v>2060.2175000000002</c:v>
                </c:pt>
                <c:pt idx="1598">
                  <c:v>2077.0947000000001</c:v>
                </c:pt>
                <c:pt idx="1599">
                  <c:v>2077.6853000000001</c:v>
                </c:pt>
                <c:pt idx="1600">
                  <c:v>2103.1102000000001</c:v>
                </c:pt>
                <c:pt idx="1601">
                  <c:v>2135.4665</c:v>
                </c:pt>
                <c:pt idx="1602">
                  <c:v>2220.7916</c:v>
                </c:pt>
                <c:pt idx="1603">
                  <c:v>2288.5776999999998</c:v>
                </c:pt>
                <c:pt idx="1604">
                  <c:v>2337.3933999999999</c:v>
                </c:pt>
                <c:pt idx="1605">
                  <c:v>2344.8717999999999</c:v>
                </c:pt>
                <c:pt idx="1606">
                  <c:v>2338.8420000000001</c:v>
                </c:pt>
                <c:pt idx="1607">
                  <c:v>2301.346</c:v>
                </c:pt>
                <c:pt idx="1608">
                  <c:v>2285.2166999999999</c:v>
                </c:pt>
                <c:pt idx="1609">
                  <c:v>2282.3831</c:v>
                </c:pt>
                <c:pt idx="1610">
                  <c:v>2262.2159000000001</c:v>
                </c:pt>
                <c:pt idx="1611">
                  <c:v>2265.9025999999999</c:v>
                </c:pt>
                <c:pt idx="1612">
                  <c:v>2245.5888</c:v>
                </c:pt>
                <c:pt idx="1613">
                  <c:v>2272.4281000000001</c:v>
                </c:pt>
                <c:pt idx="1614">
                  <c:v>2294.0214999999998</c:v>
                </c:pt>
                <c:pt idx="1615">
                  <c:v>2236.3249000000001</c:v>
                </c:pt>
                <c:pt idx="1616">
                  <c:v>2277.2905000000001</c:v>
                </c:pt>
                <c:pt idx="1617">
                  <c:v>2274.5331000000001</c:v>
                </c:pt>
                <c:pt idx="1618">
                  <c:v>2270.0688</c:v>
                </c:pt>
                <c:pt idx="1619">
                  <c:v>2287.3755999999998</c:v>
                </c:pt>
                <c:pt idx="1620">
                  <c:v>2270</c:v>
                </c:pt>
                <c:pt idx="1621">
                  <c:v>2232.5612000000001</c:v>
                </c:pt>
                <c:pt idx="1622">
                  <c:v>2237.6275999999998</c:v>
                </c:pt>
                <c:pt idx="1623">
                  <c:v>2280.1437000000001</c:v>
                </c:pt>
                <c:pt idx="1624">
                  <c:v>2252.9762000000001</c:v>
                </c:pt>
                <c:pt idx="1625">
                  <c:v>2225.8386</c:v>
                </c:pt>
                <c:pt idx="1626">
                  <c:v>2244.1770000000001</c:v>
                </c:pt>
                <c:pt idx="1627">
                  <c:v>2330.2561999999998</c:v>
                </c:pt>
                <c:pt idx="1628">
                  <c:v>2343.2514999999999</c:v>
                </c:pt>
                <c:pt idx="1629">
                  <c:v>2326.7487999999998</c:v>
                </c:pt>
                <c:pt idx="1630">
                  <c:v>2310.741</c:v>
                </c:pt>
                <c:pt idx="1631">
                  <c:v>2284.7139000000002</c:v>
                </c:pt>
                <c:pt idx="1632">
                  <c:v>2277.8362000000002</c:v>
                </c:pt>
                <c:pt idx="1633">
                  <c:v>2257.3096</c:v>
                </c:pt>
                <c:pt idx="1634">
                  <c:v>2268.471</c:v>
                </c:pt>
                <c:pt idx="1635">
                  <c:v>2277.6763999999998</c:v>
                </c:pt>
                <c:pt idx="1636">
                  <c:v>2254.3546000000001</c:v>
                </c:pt>
                <c:pt idx="1637">
                  <c:v>2288.8231999999998</c:v>
                </c:pt>
                <c:pt idx="1638">
                  <c:v>2296.8724000000002</c:v>
                </c:pt>
                <c:pt idx="1639">
                  <c:v>2299.0052000000001</c:v>
                </c:pt>
                <c:pt idx="1640">
                  <c:v>2217.5088999999998</c:v>
                </c:pt>
                <c:pt idx="1641">
                  <c:v>2219.5084999999999</c:v>
                </c:pt>
                <c:pt idx="1642">
                  <c:v>2250.1342</c:v>
                </c:pt>
                <c:pt idx="1643">
                  <c:v>2221.4038</c:v>
                </c:pt>
                <c:pt idx="1644">
                  <c:v>2199.6635999999999</c:v>
                </c:pt>
                <c:pt idx="1645">
                  <c:v>2172.7303999999999</c:v>
                </c:pt>
                <c:pt idx="1646">
                  <c:v>2193.0070000000001</c:v>
                </c:pt>
                <c:pt idx="1647">
                  <c:v>2213.4809</c:v>
                </c:pt>
                <c:pt idx="1648">
                  <c:v>2206.3157000000001</c:v>
                </c:pt>
                <c:pt idx="1649">
                  <c:v>2215.0373</c:v>
                </c:pt>
                <c:pt idx="1650">
                  <c:v>2250.6889999999999</c:v>
                </c:pt>
                <c:pt idx="1651">
                  <c:v>2300.4133999999999</c:v>
                </c:pt>
                <c:pt idx="1652">
                  <c:v>2335.3009000000002</c:v>
                </c:pt>
                <c:pt idx="1653">
                  <c:v>2358.8497000000002</c:v>
                </c:pt>
                <c:pt idx="1654">
                  <c:v>2346.1284999999998</c:v>
                </c:pt>
                <c:pt idx="1655">
                  <c:v>2341.7885999999999</c:v>
                </c:pt>
                <c:pt idx="1656">
                  <c:v>2308.6498999999999</c:v>
                </c:pt>
                <c:pt idx="1657">
                  <c:v>2289.1491999999998</c:v>
                </c:pt>
                <c:pt idx="1658">
                  <c:v>2293.2195999999999</c:v>
                </c:pt>
                <c:pt idx="1659">
                  <c:v>2304.0185999999999</c:v>
                </c:pt>
                <c:pt idx="1660">
                  <c:v>2293.8854000000001</c:v>
                </c:pt>
                <c:pt idx="1661">
                  <c:v>2338.9263000000001</c:v>
                </c:pt>
                <c:pt idx="1662">
                  <c:v>2315.4135000000001</c:v>
                </c:pt>
                <c:pt idx="1663">
                  <c:v>2285.2574</c:v>
                </c:pt>
                <c:pt idx="1664">
                  <c:v>2310.8184999999999</c:v>
                </c:pt>
                <c:pt idx="1665">
                  <c:v>2304.2829999999999</c:v>
                </c:pt>
                <c:pt idx="1666">
                  <c:v>2256.5544</c:v>
                </c:pt>
                <c:pt idx="1667">
                  <c:v>2235.9906000000001</c:v>
                </c:pt>
                <c:pt idx="1668">
                  <c:v>2263.8647999999998</c:v>
                </c:pt>
                <c:pt idx="1669">
                  <c:v>2280.5996</c:v>
                </c:pt>
                <c:pt idx="1670">
                  <c:v>2278.9830999999999</c:v>
                </c:pt>
                <c:pt idx="1671">
                  <c:v>2238.5482000000002</c:v>
                </c:pt>
                <c:pt idx="1672">
                  <c:v>2262.087</c:v>
                </c:pt>
                <c:pt idx="1673">
                  <c:v>2294.0688</c:v>
                </c:pt>
                <c:pt idx="1674">
                  <c:v>2368.9612000000002</c:v>
                </c:pt>
                <c:pt idx="1675">
                  <c:v>2417.6601999999998</c:v>
                </c:pt>
                <c:pt idx="1676">
                  <c:v>2420.2483999999999</c:v>
                </c:pt>
                <c:pt idx="1677">
                  <c:v>2431.6714000000002</c:v>
                </c:pt>
                <c:pt idx="1678">
                  <c:v>2430.1387</c:v>
                </c:pt>
                <c:pt idx="1679">
                  <c:v>2409.2550999999999</c:v>
                </c:pt>
                <c:pt idx="1680">
                  <c:v>2354.4515999999999</c:v>
                </c:pt>
                <c:pt idx="1681">
                  <c:v>2328.4117999999999</c:v>
                </c:pt>
                <c:pt idx="1682">
                  <c:v>2334.9470999999999</c:v>
                </c:pt>
                <c:pt idx="1683">
                  <c:v>2339.4987000000001</c:v>
                </c:pt>
                <c:pt idx="1684">
                  <c:v>2335.4196999999999</c:v>
                </c:pt>
                <c:pt idx="1685">
                  <c:v>2360.8015999999998</c:v>
                </c:pt>
                <c:pt idx="1686">
                  <c:v>2353.9551000000001</c:v>
                </c:pt>
                <c:pt idx="1687">
                  <c:v>2347.4447</c:v>
                </c:pt>
                <c:pt idx="1688">
                  <c:v>2383.1001000000001</c:v>
                </c:pt>
                <c:pt idx="1689">
                  <c:v>2365.5135</c:v>
                </c:pt>
                <c:pt idx="1690">
                  <c:v>2358.8235</c:v>
                </c:pt>
                <c:pt idx="1691">
                  <c:v>2334.1269000000002</c:v>
                </c:pt>
                <c:pt idx="1692">
                  <c:v>2309.6756999999998</c:v>
                </c:pt>
                <c:pt idx="1693">
                  <c:v>2320.2004999999999</c:v>
                </c:pt>
                <c:pt idx="1694">
                  <c:v>2330.8051999999998</c:v>
                </c:pt>
                <c:pt idx="1695">
                  <c:v>2331.2694999999999</c:v>
                </c:pt>
                <c:pt idx="1696">
                  <c:v>2319.9250999999999</c:v>
                </c:pt>
                <c:pt idx="1697">
                  <c:v>2255.8213999999998</c:v>
                </c:pt>
                <c:pt idx="1698">
                  <c:v>2306.8782000000001</c:v>
                </c:pt>
                <c:pt idx="1699">
                  <c:v>2403.6574999999998</c:v>
                </c:pt>
                <c:pt idx="1700">
                  <c:v>2395.3616000000002</c:v>
                </c:pt>
                <c:pt idx="1701">
                  <c:v>2420.2986999999998</c:v>
                </c:pt>
                <c:pt idx="1702">
                  <c:v>2420.9627999999998</c:v>
                </c:pt>
                <c:pt idx="1703">
                  <c:v>2390.7285999999999</c:v>
                </c:pt>
                <c:pt idx="1704">
                  <c:v>2337.1145999999999</c:v>
                </c:pt>
                <c:pt idx="1705">
                  <c:v>2328.4344000000001</c:v>
                </c:pt>
                <c:pt idx="1706">
                  <c:v>2342.5032999999999</c:v>
                </c:pt>
                <c:pt idx="1707">
                  <c:v>2330.1044000000002</c:v>
                </c:pt>
                <c:pt idx="1708">
                  <c:v>2334.0338999999999</c:v>
                </c:pt>
                <c:pt idx="1709">
                  <c:v>2351.9793</c:v>
                </c:pt>
                <c:pt idx="1710">
                  <c:v>2334.3278</c:v>
                </c:pt>
                <c:pt idx="1711">
                  <c:v>2315.1806999999999</c:v>
                </c:pt>
                <c:pt idx="1712">
                  <c:v>2320.1165000000001</c:v>
                </c:pt>
                <c:pt idx="1713">
                  <c:v>2307.5646000000002</c:v>
                </c:pt>
                <c:pt idx="1714">
                  <c:v>2319.2510000000002</c:v>
                </c:pt>
                <c:pt idx="1715">
                  <c:v>2280.0257999999999</c:v>
                </c:pt>
                <c:pt idx="1716">
                  <c:v>2306.5585999999998</c:v>
                </c:pt>
                <c:pt idx="1717">
                  <c:v>2278.8099000000002</c:v>
                </c:pt>
                <c:pt idx="1718">
                  <c:v>2267.3229999999999</c:v>
                </c:pt>
                <c:pt idx="1719">
                  <c:v>2283.9989999999998</c:v>
                </c:pt>
                <c:pt idx="1720">
                  <c:v>2264.6453999999999</c:v>
                </c:pt>
                <c:pt idx="1721">
                  <c:v>2214.1624999999999</c:v>
                </c:pt>
                <c:pt idx="1722">
                  <c:v>2280.1808000000001</c:v>
                </c:pt>
                <c:pt idx="1723">
                  <c:v>2355.6078000000002</c:v>
                </c:pt>
                <c:pt idx="1724">
                  <c:v>2391.2492000000002</c:v>
                </c:pt>
                <c:pt idx="1725">
                  <c:v>2406.1867999999999</c:v>
                </c:pt>
                <c:pt idx="1726">
                  <c:v>2419.3886000000002</c:v>
                </c:pt>
                <c:pt idx="1727">
                  <c:v>2372.7136999999998</c:v>
                </c:pt>
                <c:pt idx="1728">
                  <c:v>2370.4155000000001</c:v>
                </c:pt>
                <c:pt idx="1729">
                  <c:v>2387.3283000000001</c:v>
                </c:pt>
                <c:pt idx="1730">
                  <c:v>2359.5119</c:v>
                </c:pt>
                <c:pt idx="1731">
                  <c:v>2371.4344999999998</c:v>
                </c:pt>
                <c:pt idx="1732">
                  <c:v>2349.7541999999999</c:v>
                </c:pt>
                <c:pt idx="1733">
                  <c:v>2372.8067000000001</c:v>
                </c:pt>
                <c:pt idx="1734">
                  <c:v>2330.8784999999998</c:v>
                </c:pt>
                <c:pt idx="1735">
                  <c:v>2324.7788</c:v>
                </c:pt>
                <c:pt idx="1736">
                  <c:v>2330.9432999999999</c:v>
                </c:pt>
                <c:pt idx="1737">
                  <c:v>2313.5907999999999</c:v>
                </c:pt>
                <c:pt idx="1738">
                  <c:v>2323.8453</c:v>
                </c:pt>
                <c:pt idx="1739">
                  <c:v>2317.8346000000001</c:v>
                </c:pt>
                <c:pt idx="1740">
                  <c:v>2311.681</c:v>
                </c:pt>
                <c:pt idx="1741">
                  <c:v>2319.8074999999999</c:v>
                </c:pt>
                <c:pt idx="1742">
                  <c:v>2311.1828999999998</c:v>
                </c:pt>
                <c:pt idx="1743">
                  <c:v>2316.1860999999999</c:v>
                </c:pt>
                <c:pt idx="1744">
                  <c:v>2273.9612999999999</c:v>
                </c:pt>
                <c:pt idx="1745">
                  <c:v>2307.0165000000002</c:v>
                </c:pt>
                <c:pt idx="1746">
                  <c:v>2377.5792999999999</c:v>
                </c:pt>
                <c:pt idx="1747">
                  <c:v>2386.2220000000002</c:v>
                </c:pt>
                <c:pt idx="1748">
                  <c:v>2408.0041000000001</c:v>
                </c:pt>
                <c:pt idx="1749">
                  <c:v>2429.2374</c:v>
                </c:pt>
                <c:pt idx="1750">
                  <c:v>2434.9292</c:v>
                </c:pt>
                <c:pt idx="1751">
                  <c:v>2405.0268999999998</c:v>
                </c:pt>
                <c:pt idx="1752">
                  <c:v>2370.8047999999999</c:v>
                </c:pt>
                <c:pt idx="1753">
                  <c:v>2374.0702000000001</c:v>
                </c:pt>
                <c:pt idx="1754">
                  <c:v>2378.8168000000001</c:v>
                </c:pt>
                <c:pt idx="1755">
                  <c:v>2373.9351000000001</c:v>
                </c:pt>
                <c:pt idx="1756">
                  <c:v>2373.6345000000001</c:v>
                </c:pt>
                <c:pt idx="1757">
                  <c:v>2391.7165</c:v>
                </c:pt>
                <c:pt idx="1758">
                  <c:v>2421.3283000000001</c:v>
                </c:pt>
                <c:pt idx="1759">
                  <c:v>2408.2917000000002</c:v>
                </c:pt>
                <c:pt idx="1760">
                  <c:v>2237.9463000000001</c:v>
                </c:pt>
                <c:pt idx="1761">
                  <c:v>2283.6743999999999</c:v>
                </c:pt>
                <c:pt idx="1762">
                  <c:v>2253.2393000000002</c:v>
                </c:pt>
                <c:pt idx="1763">
                  <c:v>2254.6849000000002</c:v>
                </c:pt>
                <c:pt idx="1764">
                  <c:v>2250.4753999999998</c:v>
                </c:pt>
                <c:pt idx="1765">
                  <c:v>2290.5491999999999</c:v>
                </c:pt>
                <c:pt idx="1766">
                  <c:v>2318.3530000000001</c:v>
                </c:pt>
                <c:pt idx="1767">
                  <c:v>2361.4259000000002</c:v>
                </c:pt>
                <c:pt idx="1768">
                  <c:v>2339.7628</c:v>
                </c:pt>
                <c:pt idx="1769">
                  <c:v>2339.1747</c:v>
                </c:pt>
                <c:pt idx="1770">
                  <c:v>2376.8087</c:v>
                </c:pt>
                <c:pt idx="1771">
                  <c:v>2415.2530000000002</c:v>
                </c:pt>
                <c:pt idx="1772">
                  <c:v>2437.5468999999998</c:v>
                </c:pt>
                <c:pt idx="1773">
                  <c:v>2436.5736000000002</c:v>
                </c:pt>
                <c:pt idx="1774">
                  <c:v>2410.6763000000001</c:v>
                </c:pt>
                <c:pt idx="1775">
                  <c:v>2461.9405999999999</c:v>
                </c:pt>
                <c:pt idx="1776">
                  <c:v>2425.5900999999999</c:v>
                </c:pt>
                <c:pt idx="1777">
                  <c:v>2395.5261</c:v>
                </c:pt>
                <c:pt idx="1778">
                  <c:v>2397.1631000000002</c:v>
                </c:pt>
                <c:pt idx="1779">
                  <c:v>2408.1197999999999</c:v>
                </c:pt>
                <c:pt idx="1780">
                  <c:v>2384.3200000000002</c:v>
                </c:pt>
                <c:pt idx="1781">
                  <c:v>2384.3492999999999</c:v>
                </c:pt>
                <c:pt idx="1782">
                  <c:v>2359.7098000000001</c:v>
                </c:pt>
                <c:pt idx="1783">
                  <c:v>2382.7955000000002</c:v>
                </c:pt>
                <c:pt idx="1784">
                  <c:v>2363.1605</c:v>
                </c:pt>
                <c:pt idx="1785">
                  <c:v>2344.4546999999998</c:v>
                </c:pt>
                <c:pt idx="1786">
                  <c:v>2284.3463000000002</c:v>
                </c:pt>
                <c:pt idx="1787">
                  <c:v>2312.1313</c:v>
                </c:pt>
                <c:pt idx="1788">
                  <c:v>2315.3688000000002</c:v>
                </c:pt>
                <c:pt idx="1789">
                  <c:v>2257.1878000000002</c:v>
                </c:pt>
                <c:pt idx="1790">
                  <c:v>2181.3701999999998</c:v>
                </c:pt>
                <c:pt idx="1791">
                  <c:v>2150.7154</c:v>
                </c:pt>
                <c:pt idx="1792">
                  <c:v>2203.1574000000001</c:v>
                </c:pt>
                <c:pt idx="1793">
                  <c:v>2232.9146000000001</c:v>
                </c:pt>
                <c:pt idx="1794">
                  <c:v>2220.4611</c:v>
                </c:pt>
                <c:pt idx="1795">
                  <c:v>2346.8375999999998</c:v>
                </c:pt>
                <c:pt idx="1796">
                  <c:v>2367.413</c:v>
                </c:pt>
                <c:pt idx="1797">
                  <c:v>2395.2963</c:v>
                </c:pt>
                <c:pt idx="1798">
                  <c:v>2391.4567000000002</c:v>
                </c:pt>
                <c:pt idx="1799">
                  <c:v>2350.4128000000001</c:v>
                </c:pt>
                <c:pt idx="1800">
                  <c:v>2309.4717999999998</c:v>
                </c:pt>
                <c:pt idx="1801">
                  <c:v>2292.7076999999999</c:v>
                </c:pt>
                <c:pt idx="1802">
                  <c:v>2337.6352999999999</c:v>
                </c:pt>
                <c:pt idx="1803">
                  <c:v>2309.3447999999999</c:v>
                </c:pt>
                <c:pt idx="1804">
                  <c:v>2239.0817000000002</c:v>
                </c:pt>
                <c:pt idx="1805">
                  <c:v>2294.5988000000002</c:v>
                </c:pt>
                <c:pt idx="1806">
                  <c:v>2228.2543000000001</c:v>
                </c:pt>
                <c:pt idx="1807">
                  <c:v>2218.3227000000002</c:v>
                </c:pt>
                <c:pt idx="1808">
                  <c:v>2092.9488000000001</c:v>
                </c:pt>
                <c:pt idx="1809">
                  <c:v>2228.2694999999999</c:v>
                </c:pt>
                <c:pt idx="1810">
                  <c:v>2212.9268000000002</c:v>
                </c:pt>
                <c:pt idx="1811">
                  <c:v>2211.8202000000001</c:v>
                </c:pt>
                <c:pt idx="1812">
                  <c:v>2204.9468000000002</c:v>
                </c:pt>
                <c:pt idx="1813">
                  <c:v>2174.5329999999999</c:v>
                </c:pt>
                <c:pt idx="1814">
                  <c:v>2181.4047999999998</c:v>
                </c:pt>
                <c:pt idx="1815">
                  <c:v>2272.3227999999999</c:v>
                </c:pt>
                <c:pt idx="1816">
                  <c:v>2278.6772000000001</c:v>
                </c:pt>
                <c:pt idx="1817">
                  <c:v>2322.9409999999998</c:v>
                </c:pt>
                <c:pt idx="1818">
                  <c:v>2320.7121000000002</c:v>
                </c:pt>
                <c:pt idx="1819">
                  <c:v>2344.2619</c:v>
                </c:pt>
                <c:pt idx="1820">
                  <c:v>2420.1972999999998</c:v>
                </c:pt>
                <c:pt idx="1821">
                  <c:v>2332.6749</c:v>
                </c:pt>
                <c:pt idx="1822">
                  <c:v>2329.6107000000002</c:v>
                </c:pt>
                <c:pt idx="1823">
                  <c:v>2265.6574999999998</c:v>
                </c:pt>
                <c:pt idx="1824">
                  <c:v>2286.0574999999999</c:v>
                </c:pt>
                <c:pt idx="1825">
                  <c:v>2292.6695</c:v>
                </c:pt>
                <c:pt idx="1826">
                  <c:v>2300.6995000000002</c:v>
                </c:pt>
                <c:pt idx="1827">
                  <c:v>2295.7854000000002</c:v>
                </c:pt>
                <c:pt idx="1828">
                  <c:v>2297.6977000000002</c:v>
                </c:pt>
                <c:pt idx="1829">
                  <c:v>2311.6071999999999</c:v>
                </c:pt>
                <c:pt idx="1830">
                  <c:v>2229.8056999999999</c:v>
                </c:pt>
                <c:pt idx="1831">
                  <c:v>2220.5182</c:v>
                </c:pt>
                <c:pt idx="1832">
                  <c:v>2264.3128000000002</c:v>
                </c:pt>
                <c:pt idx="1833">
                  <c:v>2223.7528000000002</c:v>
                </c:pt>
                <c:pt idx="1834">
                  <c:v>2169.0601000000001</c:v>
                </c:pt>
                <c:pt idx="1835">
                  <c:v>2092.5792000000001</c:v>
                </c:pt>
                <c:pt idx="1836">
                  <c:v>2034.0331000000001</c:v>
                </c:pt>
                <c:pt idx="1837">
                  <c:v>1985.9767999999999</c:v>
                </c:pt>
                <c:pt idx="1838">
                  <c:v>2027.2826</c:v>
                </c:pt>
                <c:pt idx="1839">
                  <c:v>2093.6559000000002</c:v>
                </c:pt>
                <c:pt idx="1840">
                  <c:v>2061.8676999999998</c:v>
                </c:pt>
                <c:pt idx="1841">
                  <c:v>2123.3506000000002</c:v>
                </c:pt>
                <c:pt idx="1842">
                  <c:v>2179.9009999999998</c:v>
                </c:pt>
                <c:pt idx="1843">
                  <c:v>2329.3114999999998</c:v>
                </c:pt>
                <c:pt idx="1844">
                  <c:v>2278.9450999999999</c:v>
                </c:pt>
                <c:pt idx="1845">
                  <c:v>2326.4627</c:v>
                </c:pt>
                <c:pt idx="1846">
                  <c:v>2302.2240000000002</c:v>
                </c:pt>
                <c:pt idx="1847">
                  <c:v>2291.1327000000001</c:v>
                </c:pt>
                <c:pt idx="1848">
                  <c:v>2247.9895000000001</c:v>
                </c:pt>
                <c:pt idx="1849">
                  <c:v>2228.6934999999999</c:v>
                </c:pt>
                <c:pt idx="1850">
                  <c:v>2224.7460999999998</c:v>
                </c:pt>
                <c:pt idx="1851">
                  <c:v>2213.6016</c:v>
                </c:pt>
                <c:pt idx="1852">
                  <c:v>2182.5614999999998</c:v>
                </c:pt>
                <c:pt idx="1853">
                  <c:v>2178.2928000000002</c:v>
                </c:pt>
                <c:pt idx="1854">
                  <c:v>2173.9405999999999</c:v>
                </c:pt>
                <c:pt idx="1855">
                  <c:v>2180.7449000000001</c:v>
                </c:pt>
                <c:pt idx="1856">
                  <c:v>2191.0958000000001</c:v>
                </c:pt>
                <c:pt idx="1857">
                  <c:v>2192.4967000000001</c:v>
                </c:pt>
                <c:pt idx="1858">
                  <c:v>2168.9674</c:v>
                </c:pt>
                <c:pt idx="1859">
                  <c:v>2208.9328</c:v>
                </c:pt>
                <c:pt idx="1860">
                  <c:v>2237.9512</c:v>
                </c:pt>
                <c:pt idx="1861">
                  <c:v>2230.5630999999998</c:v>
                </c:pt>
                <c:pt idx="1862">
                  <c:v>2270.2896000000001</c:v>
                </c:pt>
                <c:pt idx="1863">
                  <c:v>2264.0648000000001</c:v>
                </c:pt>
                <c:pt idx="1864">
                  <c:v>2243.5906</c:v>
                </c:pt>
                <c:pt idx="1865">
                  <c:v>2256.5167000000001</c:v>
                </c:pt>
                <c:pt idx="1866">
                  <c:v>2274.2642999999998</c:v>
                </c:pt>
                <c:pt idx="1867">
                  <c:v>2327.2154</c:v>
                </c:pt>
                <c:pt idx="1868">
                  <c:v>2354.6860000000001</c:v>
                </c:pt>
                <c:pt idx="1869">
                  <c:v>2365.5025000000001</c:v>
                </c:pt>
                <c:pt idx="1870">
                  <c:v>2349.2824000000001</c:v>
                </c:pt>
                <c:pt idx="1871">
                  <c:v>2320.0718999999999</c:v>
                </c:pt>
                <c:pt idx="1872">
                  <c:v>2318.5061999999998</c:v>
                </c:pt>
                <c:pt idx="1873">
                  <c:v>2296.1241</c:v>
                </c:pt>
                <c:pt idx="1874">
                  <c:v>2280.6444000000001</c:v>
                </c:pt>
                <c:pt idx="1875">
                  <c:v>2287.6622000000002</c:v>
                </c:pt>
                <c:pt idx="1876">
                  <c:v>2282.2732999999998</c:v>
                </c:pt>
                <c:pt idx="1877">
                  <c:v>2274.3063000000002</c:v>
                </c:pt>
                <c:pt idx="1878">
                  <c:v>2258.2100999999998</c:v>
                </c:pt>
                <c:pt idx="1879">
                  <c:v>2272.5248000000001</c:v>
                </c:pt>
                <c:pt idx="1880">
                  <c:v>2263.6201999999998</c:v>
                </c:pt>
                <c:pt idx="1881">
                  <c:v>2250.5138999999999</c:v>
                </c:pt>
                <c:pt idx="1882">
                  <c:v>2223.0349000000001</c:v>
                </c:pt>
                <c:pt idx="1883">
                  <c:v>2246.8699000000001</c:v>
                </c:pt>
                <c:pt idx="1884">
                  <c:v>2249.1158</c:v>
                </c:pt>
                <c:pt idx="1885">
                  <c:v>2249.4238</c:v>
                </c:pt>
                <c:pt idx="1886">
                  <c:v>2244.2689999999998</c:v>
                </c:pt>
                <c:pt idx="1887">
                  <c:v>2242.8096</c:v>
                </c:pt>
                <c:pt idx="1888">
                  <c:v>2215.5398</c:v>
                </c:pt>
                <c:pt idx="1889">
                  <c:v>2187.0590000000002</c:v>
                </c:pt>
                <c:pt idx="1890">
                  <c:v>2239.4944</c:v>
                </c:pt>
                <c:pt idx="1891">
                  <c:v>2246.7829000000002</c:v>
                </c:pt>
                <c:pt idx="1892">
                  <c:v>2263.8784000000001</c:v>
                </c:pt>
                <c:pt idx="1893">
                  <c:v>2280.5423000000001</c:v>
                </c:pt>
                <c:pt idx="1894">
                  <c:v>2251.2139999999999</c:v>
                </c:pt>
                <c:pt idx="1895">
                  <c:v>2232.4173000000001</c:v>
                </c:pt>
                <c:pt idx="1896">
                  <c:v>2188.0682000000002</c:v>
                </c:pt>
                <c:pt idx="1897">
                  <c:v>2162.7440999999999</c:v>
                </c:pt>
                <c:pt idx="1898">
                  <c:v>2163.7053000000001</c:v>
                </c:pt>
                <c:pt idx="1899">
                  <c:v>2173.2212</c:v>
                </c:pt>
                <c:pt idx="1900">
                  <c:v>2164.5590000000002</c:v>
                </c:pt>
                <c:pt idx="1901">
                  <c:v>2157.7910000000002</c:v>
                </c:pt>
                <c:pt idx="1902">
                  <c:v>2119.3429000000001</c:v>
                </c:pt>
                <c:pt idx="1903">
                  <c:v>2121.7984000000001</c:v>
                </c:pt>
                <c:pt idx="1904">
                  <c:v>2103.4081999999999</c:v>
                </c:pt>
                <c:pt idx="1905">
                  <c:v>2084.0792999999999</c:v>
                </c:pt>
                <c:pt idx="1906">
                  <c:v>1979.5365999999999</c:v>
                </c:pt>
                <c:pt idx="1907">
                  <c:v>1952.4683</c:v>
                </c:pt>
                <c:pt idx="1908">
                  <c:v>1951.4390000000001</c:v>
                </c:pt>
                <c:pt idx="1909">
                  <c:v>1963.5686000000001</c:v>
                </c:pt>
                <c:pt idx="1910">
                  <c:v>2019.9870000000001</c:v>
                </c:pt>
                <c:pt idx="1911">
                  <c:v>2053.0232000000001</c:v>
                </c:pt>
                <c:pt idx="1912">
                  <c:v>2073.0511999999999</c:v>
                </c:pt>
                <c:pt idx="1913">
                  <c:v>2090.0527000000002</c:v>
                </c:pt>
                <c:pt idx="1914">
                  <c:v>2129.7509</c:v>
                </c:pt>
                <c:pt idx="1915">
                  <c:v>2166.8836999999999</c:v>
                </c:pt>
                <c:pt idx="1916">
                  <c:v>2200.4585000000002</c:v>
                </c:pt>
                <c:pt idx="1917">
                  <c:v>2200.8285999999998</c:v>
                </c:pt>
                <c:pt idx="1918">
                  <c:v>2200.0275000000001</c:v>
                </c:pt>
                <c:pt idx="1919">
                  <c:v>2164.8409000000001</c:v>
                </c:pt>
                <c:pt idx="1920">
                  <c:v>2126.0596999999998</c:v>
                </c:pt>
                <c:pt idx="1921">
                  <c:v>2105.9847</c:v>
                </c:pt>
                <c:pt idx="1922">
                  <c:v>2100.5884999999998</c:v>
                </c:pt>
                <c:pt idx="1923">
                  <c:v>2105.6237000000001</c:v>
                </c:pt>
                <c:pt idx="1924">
                  <c:v>2084.3710999999998</c:v>
                </c:pt>
                <c:pt idx="1925">
                  <c:v>2073.2429999999999</c:v>
                </c:pt>
                <c:pt idx="1926">
                  <c:v>2080.1995000000002</c:v>
                </c:pt>
                <c:pt idx="1927">
                  <c:v>2064.9135000000001</c:v>
                </c:pt>
                <c:pt idx="1928">
                  <c:v>2100.6435000000001</c:v>
                </c:pt>
                <c:pt idx="1929">
                  <c:v>2083.5594000000001</c:v>
                </c:pt>
                <c:pt idx="1930">
                  <c:v>2078.9924000000001</c:v>
                </c:pt>
                <c:pt idx="1931">
                  <c:v>2055.9087</c:v>
                </c:pt>
                <c:pt idx="1932">
                  <c:v>2064.38</c:v>
                </c:pt>
                <c:pt idx="1933">
                  <c:v>2083.4596999999999</c:v>
                </c:pt>
                <c:pt idx="1934">
                  <c:v>2026.0925</c:v>
                </c:pt>
                <c:pt idx="1935">
                  <c:v>1991.4512999999999</c:v>
                </c:pt>
                <c:pt idx="1936">
                  <c:v>1988.7156</c:v>
                </c:pt>
                <c:pt idx="1937">
                  <c:v>2002.2796000000001</c:v>
                </c:pt>
                <c:pt idx="1938">
                  <c:v>2025.0260000000001</c:v>
                </c:pt>
                <c:pt idx="1939">
                  <c:v>2085.1415000000002</c:v>
                </c:pt>
                <c:pt idx="1940">
                  <c:v>2166.3773000000001</c:v>
                </c:pt>
                <c:pt idx="1941">
                  <c:v>2207.7339000000002</c:v>
                </c:pt>
                <c:pt idx="1942">
                  <c:v>2188.3298</c:v>
                </c:pt>
                <c:pt idx="1943">
                  <c:v>2109.0371</c:v>
                </c:pt>
                <c:pt idx="1944">
                  <c:v>2053.4780999999998</c:v>
                </c:pt>
                <c:pt idx="1945">
                  <c:v>2040.7806</c:v>
                </c:pt>
                <c:pt idx="1946">
                  <c:v>2052.8532</c:v>
                </c:pt>
                <c:pt idx="1947">
                  <c:v>2067.2936</c:v>
                </c:pt>
                <c:pt idx="1948">
                  <c:v>2072.6116000000002</c:v>
                </c:pt>
                <c:pt idx="1949">
                  <c:v>2105.2854000000002</c:v>
                </c:pt>
                <c:pt idx="1950">
                  <c:v>2122.5646000000002</c:v>
                </c:pt>
                <c:pt idx="1951">
                  <c:v>2118.8328999999999</c:v>
                </c:pt>
                <c:pt idx="1952">
                  <c:v>2116.4069</c:v>
                </c:pt>
                <c:pt idx="1953">
                  <c:v>2128.5581999999999</c:v>
                </c:pt>
                <c:pt idx="1954">
                  <c:v>2108.6048999999998</c:v>
                </c:pt>
                <c:pt idx="1955">
                  <c:v>2099.6583999999998</c:v>
                </c:pt>
                <c:pt idx="1956">
                  <c:v>2130.5735</c:v>
                </c:pt>
                <c:pt idx="1957">
                  <c:v>2121.6448</c:v>
                </c:pt>
                <c:pt idx="1958">
                  <c:v>2120.7927</c:v>
                </c:pt>
                <c:pt idx="1959">
                  <c:v>2175.2381</c:v>
                </c:pt>
                <c:pt idx="1960">
                  <c:v>2201.4791</c:v>
                </c:pt>
                <c:pt idx="1961">
                  <c:v>2215.6666</c:v>
                </c:pt>
                <c:pt idx="1962">
                  <c:v>2211.8487</c:v>
                </c:pt>
                <c:pt idx="1963">
                  <c:v>2342.6547999999998</c:v>
                </c:pt>
                <c:pt idx="1964">
                  <c:v>2392.0488999999998</c:v>
                </c:pt>
                <c:pt idx="1965">
                  <c:v>2370.5178000000001</c:v>
                </c:pt>
                <c:pt idx="1966">
                  <c:v>2346.8782000000001</c:v>
                </c:pt>
                <c:pt idx="1967">
                  <c:v>2341.1743999999999</c:v>
                </c:pt>
                <c:pt idx="1968">
                  <c:v>2332.5549000000001</c:v>
                </c:pt>
                <c:pt idx="1969">
                  <c:v>2311.4511000000002</c:v>
                </c:pt>
                <c:pt idx="1970">
                  <c:v>2317.3332999999998</c:v>
                </c:pt>
                <c:pt idx="1971">
                  <c:v>2353.5893000000001</c:v>
                </c:pt>
                <c:pt idx="1972">
                  <c:v>2323.4416999999999</c:v>
                </c:pt>
                <c:pt idx="1973">
                  <c:v>2297.7671999999998</c:v>
                </c:pt>
                <c:pt idx="1974">
                  <c:v>2272.1691999999998</c:v>
                </c:pt>
                <c:pt idx="1975">
                  <c:v>2249.5805999999998</c:v>
                </c:pt>
                <c:pt idx="1976">
                  <c:v>2270.9672</c:v>
                </c:pt>
                <c:pt idx="1977">
                  <c:v>2226.5551</c:v>
                </c:pt>
                <c:pt idx="1978">
                  <c:v>2257.4344000000001</c:v>
                </c:pt>
                <c:pt idx="1979">
                  <c:v>2239.8094999999998</c:v>
                </c:pt>
                <c:pt idx="1980">
                  <c:v>2253.7482</c:v>
                </c:pt>
                <c:pt idx="1981">
                  <c:v>2253.7469000000001</c:v>
                </c:pt>
                <c:pt idx="1982">
                  <c:v>2273.1435999999999</c:v>
                </c:pt>
                <c:pt idx="1983">
                  <c:v>2265.5178000000001</c:v>
                </c:pt>
                <c:pt idx="1984">
                  <c:v>2224.9881999999998</c:v>
                </c:pt>
                <c:pt idx="1985">
                  <c:v>2237.8643999999999</c:v>
                </c:pt>
                <c:pt idx="1986">
                  <c:v>2277.0156999999999</c:v>
                </c:pt>
                <c:pt idx="1987">
                  <c:v>2315.1289000000002</c:v>
                </c:pt>
                <c:pt idx="1988">
                  <c:v>2363.4488000000001</c:v>
                </c:pt>
                <c:pt idx="1989">
                  <c:v>2368.5713000000001</c:v>
                </c:pt>
                <c:pt idx="1990">
                  <c:v>2380.4115000000002</c:v>
                </c:pt>
                <c:pt idx="1991">
                  <c:v>2352.636</c:v>
                </c:pt>
                <c:pt idx="1992">
                  <c:v>2287.0792000000001</c:v>
                </c:pt>
                <c:pt idx="1993">
                  <c:v>2244.7703999999999</c:v>
                </c:pt>
                <c:pt idx="1994">
                  <c:v>2257.4814000000001</c:v>
                </c:pt>
                <c:pt idx="1995">
                  <c:v>2273.0047</c:v>
                </c:pt>
                <c:pt idx="1996">
                  <c:v>2268.6743000000001</c:v>
                </c:pt>
                <c:pt idx="1997">
                  <c:v>2285.4836</c:v>
                </c:pt>
                <c:pt idx="1998">
                  <c:v>2283.511</c:v>
                </c:pt>
                <c:pt idx="1999">
                  <c:v>2248.5837000000001</c:v>
                </c:pt>
                <c:pt idx="2000">
                  <c:v>2288.665</c:v>
                </c:pt>
                <c:pt idx="2001">
                  <c:v>2304.7348999999999</c:v>
                </c:pt>
                <c:pt idx="2002">
                  <c:v>2309.9477000000002</c:v>
                </c:pt>
                <c:pt idx="2003">
                  <c:v>2301.6291000000001</c:v>
                </c:pt>
                <c:pt idx="2004">
                  <c:v>2325.9353999999998</c:v>
                </c:pt>
                <c:pt idx="2005">
                  <c:v>2342.5769</c:v>
                </c:pt>
                <c:pt idx="2006">
                  <c:v>2339.1770999999999</c:v>
                </c:pt>
                <c:pt idx="2007">
                  <c:v>2346.9139</c:v>
                </c:pt>
                <c:pt idx="2008">
                  <c:v>2355.81</c:v>
                </c:pt>
                <c:pt idx="2009">
                  <c:v>2304.3510999999999</c:v>
                </c:pt>
                <c:pt idx="2010">
                  <c:v>2291.9589000000001</c:v>
                </c:pt>
                <c:pt idx="2011">
                  <c:v>2319.6705999999999</c:v>
                </c:pt>
                <c:pt idx="2012">
                  <c:v>2372.7330999999999</c:v>
                </c:pt>
                <c:pt idx="2013">
                  <c:v>2368.2112000000002</c:v>
                </c:pt>
                <c:pt idx="2014">
                  <c:v>2307.7186000000002</c:v>
                </c:pt>
                <c:pt idx="2015">
                  <c:v>2343.0297</c:v>
                </c:pt>
                <c:pt idx="2016">
                  <c:v>2377.2046</c:v>
                </c:pt>
                <c:pt idx="2017">
                  <c:v>2355.2336</c:v>
                </c:pt>
                <c:pt idx="2018">
                  <c:v>2349.9904999999999</c:v>
                </c:pt>
                <c:pt idx="2019">
                  <c:v>2380.3820000000001</c:v>
                </c:pt>
                <c:pt idx="2020">
                  <c:v>2388.4396000000002</c:v>
                </c:pt>
                <c:pt idx="2021">
                  <c:v>2393.3279000000002</c:v>
                </c:pt>
                <c:pt idx="2022">
                  <c:v>2403.0695999999998</c:v>
                </c:pt>
                <c:pt idx="2023">
                  <c:v>2375.0363000000002</c:v>
                </c:pt>
                <c:pt idx="2024">
                  <c:v>2375.0275000000001</c:v>
                </c:pt>
                <c:pt idx="2025">
                  <c:v>2345.9555</c:v>
                </c:pt>
                <c:pt idx="2026">
                  <c:v>2349.1059</c:v>
                </c:pt>
                <c:pt idx="2027">
                  <c:v>2338.6273999999999</c:v>
                </c:pt>
                <c:pt idx="2028">
                  <c:v>2335.8341</c:v>
                </c:pt>
                <c:pt idx="2029">
                  <c:v>2316.0282999999999</c:v>
                </c:pt>
                <c:pt idx="2030">
                  <c:v>2269.5473000000002</c:v>
                </c:pt>
                <c:pt idx="2031">
                  <c:v>2280.2844</c:v>
                </c:pt>
                <c:pt idx="2032">
                  <c:v>2298.9213</c:v>
                </c:pt>
                <c:pt idx="2033">
                  <c:v>2321.2238000000002</c:v>
                </c:pt>
                <c:pt idx="2034">
                  <c:v>2346.375</c:v>
                </c:pt>
                <c:pt idx="2035">
                  <c:v>2414.3895000000002</c:v>
                </c:pt>
                <c:pt idx="2036">
                  <c:v>2409.6147999999998</c:v>
                </c:pt>
                <c:pt idx="2037">
                  <c:v>2434.5232999999998</c:v>
                </c:pt>
                <c:pt idx="2038">
                  <c:v>2437.9825999999998</c:v>
                </c:pt>
                <c:pt idx="2039">
                  <c:v>2427.6767</c:v>
                </c:pt>
                <c:pt idx="2040">
                  <c:v>2419.6136000000001</c:v>
                </c:pt>
                <c:pt idx="2041">
                  <c:v>2346.9607999999998</c:v>
                </c:pt>
                <c:pt idx="2042">
                  <c:v>2297.0911999999998</c:v>
                </c:pt>
                <c:pt idx="2043">
                  <c:v>2349.2662</c:v>
                </c:pt>
                <c:pt idx="2044">
                  <c:v>2357.8690000000001</c:v>
                </c:pt>
                <c:pt idx="2045">
                  <c:v>2358.0999000000002</c:v>
                </c:pt>
                <c:pt idx="2046">
                  <c:v>2337.8667</c:v>
                </c:pt>
                <c:pt idx="2047">
                  <c:v>2297.7831999999999</c:v>
                </c:pt>
                <c:pt idx="2048">
                  <c:v>2298.6201000000001</c:v>
                </c:pt>
                <c:pt idx="2049">
                  <c:v>2304.8802000000001</c:v>
                </c:pt>
                <c:pt idx="2050">
                  <c:v>2314.5174999999999</c:v>
                </c:pt>
                <c:pt idx="2051">
                  <c:v>2281.7671</c:v>
                </c:pt>
                <c:pt idx="2052">
                  <c:v>2247.8033999999998</c:v>
                </c:pt>
                <c:pt idx="2053">
                  <c:v>2312.2584999999999</c:v>
                </c:pt>
                <c:pt idx="2054">
                  <c:v>2329.7547</c:v>
                </c:pt>
                <c:pt idx="2055">
                  <c:v>2365.7604999999999</c:v>
                </c:pt>
                <c:pt idx="2056">
                  <c:v>2311.1042000000002</c:v>
                </c:pt>
                <c:pt idx="2057">
                  <c:v>2335.9261999999999</c:v>
                </c:pt>
                <c:pt idx="2058">
                  <c:v>2345.6291999999999</c:v>
                </c:pt>
                <c:pt idx="2059">
                  <c:v>2398.0907999999999</c:v>
                </c:pt>
                <c:pt idx="2060">
                  <c:v>2426.4872999999998</c:v>
                </c:pt>
                <c:pt idx="2061">
                  <c:v>2289.8980999999999</c:v>
                </c:pt>
                <c:pt idx="2062">
                  <c:v>2338.2691</c:v>
                </c:pt>
                <c:pt idx="2063">
                  <c:v>2355.0572000000002</c:v>
                </c:pt>
                <c:pt idx="2064">
                  <c:v>2350.3890999999999</c:v>
                </c:pt>
                <c:pt idx="2065">
                  <c:v>2334.2829000000002</c:v>
                </c:pt>
                <c:pt idx="2066">
                  <c:v>2347.3263000000002</c:v>
                </c:pt>
                <c:pt idx="2067">
                  <c:v>2309.5277000000001</c:v>
                </c:pt>
                <c:pt idx="2068">
                  <c:v>2317.1365999999998</c:v>
                </c:pt>
                <c:pt idx="2069">
                  <c:v>2335.2165</c:v>
                </c:pt>
                <c:pt idx="2070">
                  <c:v>2296.1605</c:v>
                </c:pt>
                <c:pt idx="2071">
                  <c:v>2260.29</c:v>
                </c:pt>
                <c:pt idx="2072">
                  <c:v>2273.9258</c:v>
                </c:pt>
                <c:pt idx="2073">
                  <c:v>2317.4904999999999</c:v>
                </c:pt>
                <c:pt idx="2074">
                  <c:v>2334.8211999999999</c:v>
                </c:pt>
                <c:pt idx="2075">
                  <c:v>2309.2993999999999</c:v>
                </c:pt>
                <c:pt idx="2076">
                  <c:v>2319.6460000000002</c:v>
                </c:pt>
                <c:pt idx="2077">
                  <c:v>2316.6882000000001</c:v>
                </c:pt>
                <c:pt idx="2078">
                  <c:v>2326.7685999999999</c:v>
                </c:pt>
                <c:pt idx="2079">
                  <c:v>2288.9247</c:v>
                </c:pt>
                <c:pt idx="2080">
                  <c:v>2319.1597999999999</c:v>
                </c:pt>
                <c:pt idx="2081">
                  <c:v>2321.9243999999999</c:v>
                </c:pt>
                <c:pt idx="2082">
                  <c:v>2271.375</c:v>
                </c:pt>
                <c:pt idx="2083">
                  <c:v>2303.3112999999998</c:v>
                </c:pt>
                <c:pt idx="2084">
                  <c:v>2351.5639000000001</c:v>
                </c:pt>
                <c:pt idx="2085">
                  <c:v>2386.1435000000001</c:v>
                </c:pt>
                <c:pt idx="2086">
                  <c:v>2392.2705999999998</c:v>
                </c:pt>
                <c:pt idx="2087">
                  <c:v>2355.2741000000001</c:v>
                </c:pt>
                <c:pt idx="2088">
                  <c:v>2291.3389000000002</c:v>
                </c:pt>
                <c:pt idx="2089">
                  <c:v>2263.2903000000001</c:v>
                </c:pt>
                <c:pt idx="2090">
                  <c:v>2260.8177999999998</c:v>
                </c:pt>
                <c:pt idx="2091">
                  <c:v>2249.0718999999999</c:v>
                </c:pt>
                <c:pt idx="2092">
                  <c:v>2227.4326000000001</c:v>
                </c:pt>
                <c:pt idx="2093">
                  <c:v>2258.8759</c:v>
                </c:pt>
                <c:pt idx="2094">
                  <c:v>2301.7231999999999</c:v>
                </c:pt>
                <c:pt idx="2095">
                  <c:v>2300.3571000000002</c:v>
                </c:pt>
                <c:pt idx="2096">
                  <c:v>2276.8696</c:v>
                </c:pt>
                <c:pt idx="2097">
                  <c:v>2247.5971</c:v>
                </c:pt>
                <c:pt idx="2098">
                  <c:v>2261.6606999999999</c:v>
                </c:pt>
                <c:pt idx="2099">
                  <c:v>2272.6986000000002</c:v>
                </c:pt>
                <c:pt idx="2100">
                  <c:v>2292.2975999999999</c:v>
                </c:pt>
                <c:pt idx="2101">
                  <c:v>2300.1147000000001</c:v>
                </c:pt>
                <c:pt idx="2102">
                  <c:v>2345.8411000000001</c:v>
                </c:pt>
                <c:pt idx="2103">
                  <c:v>2373.1732000000002</c:v>
                </c:pt>
                <c:pt idx="2104">
                  <c:v>2416.6698999999999</c:v>
                </c:pt>
                <c:pt idx="2105">
                  <c:v>2382.9485</c:v>
                </c:pt>
                <c:pt idx="2106">
                  <c:v>2368.0104000000001</c:v>
                </c:pt>
                <c:pt idx="2107">
                  <c:v>2410</c:v>
                </c:pt>
                <c:pt idx="2108">
                  <c:v>2411.4884999999999</c:v>
                </c:pt>
                <c:pt idx="2109">
                  <c:v>2411.4638</c:v>
                </c:pt>
                <c:pt idx="2110">
                  <c:v>2438.9711000000002</c:v>
                </c:pt>
                <c:pt idx="2111">
                  <c:v>2418.5900999999999</c:v>
                </c:pt>
                <c:pt idx="2112">
                  <c:v>2386.9173000000001</c:v>
                </c:pt>
                <c:pt idx="2113">
                  <c:v>2395.1127000000001</c:v>
                </c:pt>
                <c:pt idx="2114">
                  <c:v>2391.9027000000001</c:v>
                </c:pt>
                <c:pt idx="2115">
                  <c:v>2392.4014000000002</c:v>
                </c:pt>
                <c:pt idx="2116">
                  <c:v>2380.7150000000001</c:v>
                </c:pt>
                <c:pt idx="2117">
                  <c:v>2391.0027</c:v>
                </c:pt>
                <c:pt idx="2118">
                  <c:v>2380.9598000000001</c:v>
                </c:pt>
                <c:pt idx="2119">
                  <c:v>2353.3022000000001</c:v>
                </c:pt>
                <c:pt idx="2120">
                  <c:v>2368.0097999999998</c:v>
                </c:pt>
                <c:pt idx="2121">
                  <c:v>2264.7114000000001</c:v>
                </c:pt>
                <c:pt idx="2122">
                  <c:v>2264.4277000000002</c:v>
                </c:pt>
                <c:pt idx="2123">
                  <c:v>2234.4402</c:v>
                </c:pt>
                <c:pt idx="2124">
                  <c:v>2215.0320999999999</c:v>
                </c:pt>
                <c:pt idx="2125">
                  <c:v>2196.2220000000002</c:v>
                </c:pt>
                <c:pt idx="2126">
                  <c:v>2181.5945000000002</c:v>
                </c:pt>
                <c:pt idx="2127">
                  <c:v>2149.6381999999999</c:v>
                </c:pt>
                <c:pt idx="2128">
                  <c:v>2187.6466999999998</c:v>
                </c:pt>
                <c:pt idx="2129">
                  <c:v>2212.1831999999999</c:v>
                </c:pt>
                <c:pt idx="2130">
                  <c:v>2217.9020999999998</c:v>
                </c:pt>
                <c:pt idx="2131">
                  <c:v>2285.5043000000001</c:v>
                </c:pt>
                <c:pt idx="2132">
                  <c:v>2351.6729</c:v>
                </c:pt>
                <c:pt idx="2133">
                  <c:v>2375.3101999999999</c:v>
                </c:pt>
                <c:pt idx="2134">
                  <c:v>2375.5961000000002</c:v>
                </c:pt>
                <c:pt idx="2135">
                  <c:v>2367.1457</c:v>
                </c:pt>
                <c:pt idx="2136">
                  <c:v>2349.8418999999999</c:v>
                </c:pt>
                <c:pt idx="2137">
                  <c:v>2329.1152000000002</c:v>
                </c:pt>
                <c:pt idx="2138">
                  <c:v>2328.4326999999998</c:v>
                </c:pt>
                <c:pt idx="2139">
                  <c:v>2304.4522999999999</c:v>
                </c:pt>
                <c:pt idx="2140">
                  <c:v>2313.2181</c:v>
                </c:pt>
                <c:pt idx="2141">
                  <c:v>2324.7582000000002</c:v>
                </c:pt>
                <c:pt idx="2142">
                  <c:v>2307.5082000000002</c:v>
                </c:pt>
                <c:pt idx="2143">
                  <c:v>2261.8505</c:v>
                </c:pt>
                <c:pt idx="2144">
                  <c:v>2240.4081000000001</c:v>
                </c:pt>
                <c:pt idx="2145">
                  <c:v>2239.2150000000001</c:v>
                </c:pt>
                <c:pt idx="2146">
                  <c:v>2294.0064000000002</c:v>
                </c:pt>
                <c:pt idx="2147">
                  <c:v>2238.1347000000001</c:v>
                </c:pt>
                <c:pt idx="2148">
                  <c:v>2224.0183999999999</c:v>
                </c:pt>
                <c:pt idx="2149">
                  <c:v>2249.8953000000001</c:v>
                </c:pt>
                <c:pt idx="2150">
                  <c:v>2260.9122000000002</c:v>
                </c:pt>
                <c:pt idx="2151">
                  <c:v>2229.5230000000001</c:v>
                </c:pt>
                <c:pt idx="2152">
                  <c:v>2246.6215999999999</c:v>
                </c:pt>
                <c:pt idx="2153">
                  <c:v>2190.0821000000001</c:v>
                </c:pt>
                <c:pt idx="2154">
                  <c:v>2227.6215999999999</c:v>
                </c:pt>
                <c:pt idx="2155">
                  <c:v>2253.9054000000001</c:v>
                </c:pt>
                <c:pt idx="2156">
                  <c:v>2260.297</c:v>
                </c:pt>
                <c:pt idx="2157">
                  <c:v>2275.2550999999999</c:v>
                </c:pt>
                <c:pt idx="2158">
                  <c:v>2259.1952000000001</c:v>
                </c:pt>
                <c:pt idx="2159">
                  <c:v>2237.6781999999998</c:v>
                </c:pt>
                <c:pt idx="2160">
                  <c:v>2224.5308</c:v>
                </c:pt>
                <c:pt idx="2161">
                  <c:v>2259.5864000000001</c:v>
                </c:pt>
                <c:pt idx="2162">
                  <c:v>2272.1703000000002</c:v>
                </c:pt>
                <c:pt idx="2163">
                  <c:v>2253.9481999999998</c:v>
                </c:pt>
                <c:pt idx="2164">
                  <c:v>2229.7642999999998</c:v>
                </c:pt>
                <c:pt idx="2165">
                  <c:v>2259.7941999999998</c:v>
                </c:pt>
                <c:pt idx="2166">
                  <c:v>2269.1671999999999</c:v>
                </c:pt>
                <c:pt idx="2167">
                  <c:v>2219.2363</c:v>
                </c:pt>
                <c:pt idx="2168">
                  <c:v>2224.9414999999999</c:v>
                </c:pt>
                <c:pt idx="2169">
                  <c:v>2226.2682</c:v>
                </c:pt>
                <c:pt idx="2170">
                  <c:v>2251.7728999999999</c:v>
                </c:pt>
                <c:pt idx="2171">
                  <c:v>2240.5039999999999</c:v>
                </c:pt>
                <c:pt idx="2172">
                  <c:v>2222.1687000000002</c:v>
                </c:pt>
                <c:pt idx="2173">
                  <c:v>2183.6134999999999</c:v>
                </c:pt>
                <c:pt idx="2174">
                  <c:v>2174.9495000000002</c:v>
                </c:pt>
                <c:pt idx="2175">
                  <c:v>2164.9155000000001</c:v>
                </c:pt>
                <c:pt idx="2176">
                  <c:v>2163.3777</c:v>
                </c:pt>
                <c:pt idx="2177">
                  <c:v>2187.6826000000001</c:v>
                </c:pt>
                <c:pt idx="2178">
                  <c:v>2205.0999000000002</c:v>
                </c:pt>
                <c:pt idx="2179">
                  <c:v>2243.2462999999998</c:v>
                </c:pt>
                <c:pt idx="2180">
                  <c:v>2283.6804000000002</c:v>
                </c:pt>
                <c:pt idx="2181">
                  <c:v>2285.0812999999998</c:v>
                </c:pt>
                <c:pt idx="2182">
                  <c:v>2257.4771000000001</c:v>
                </c:pt>
                <c:pt idx="2183">
                  <c:v>2244.1120000000001</c:v>
                </c:pt>
                <c:pt idx="2184">
                  <c:v>2235.7840999999999</c:v>
                </c:pt>
                <c:pt idx="2185">
                  <c:v>2222.2655</c:v>
                </c:pt>
                <c:pt idx="2186">
                  <c:v>2209.1082999999999</c:v>
                </c:pt>
                <c:pt idx="2187">
                  <c:v>2173.7166999999999</c:v>
                </c:pt>
                <c:pt idx="2188">
                  <c:v>2195.8692999999998</c:v>
                </c:pt>
                <c:pt idx="2189">
                  <c:v>2230.2984000000001</c:v>
                </c:pt>
                <c:pt idx="2190">
                  <c:v>2231.5012000000002</c:v>
                </c:pt>
                <c:pt idx="2191">
                  <c:v>2278.6314000000002</c:v>
                </c:pt>
                <c:pt idx="2192">
                  <c:v>2248.1876999999999</c:v>
                </c:pt>
                <c:pt idx="2193">
                  <c:v>2206.4870999999998</c:v>
                </c:pt>
                <c:pt idx="2194">
                  <c:v>2165.6572000000001</c:v>
                </c:pt>
                <c:pt idx="2195">
                  <c:v>2130.4362000000001</c:v>
                </c:pt>
                <c:pt idx="2196">
                  <c:v>2099.4340999999999</c:v>
                </c:pt>
                <c:pt idx="2197">
                  <c:v>2140.3472999999999</c:v>
                </c:pt>
                <c:pt idx="2198">
                  <c:v>2210.0706</c:v>
                </c:pt>
                <c:pt idx="2199">
                  <c:v>2250.5308</c:v>
                </c:pt>
                <c:pt idx="2200">
                  <c:v>2197.8901999999998</c:v>
                </c:pt>
                <c:pt idx="2201">
                  <c:v>2208.3226</c:v>
                </c:pt>
                <c:pt idx="2202">
                  <c:v>2209.1723999999999</c:v>
                </c:pt>
                <c:pt idx="2203">
                  <c:v>2258.5300000000002</c:v>
                </c:pt>
                <c:pt idx="2204">
                  <c:v>2277.3006</c:v>
                </c:pt>
                <c:pt idx="2205">
                  <c:v>2269.1819</c:v>
                </c:pt>
                <c:pt idx="2206">
                  <c:v>2265.9789999999998</c:v>
                </c:pt>
              </c:numCache>
            </c:numRef>
          </c:val>
          <c:smooth val="0"/>
          <c:extLst>
            <c:ext xmlns:c16="http://schemas.microsoft.com/office/drawing/2014/chart" uri="{C3380CC4-5D6E-409C-BE32-E72D297353CC}">
              <c16:uniqueId val="{00000002-0C9D-4381-B351-6E7920FC4A1C}"/>
            </c:ext>
          </c:extLst>
        </c:ser>
        <c:dLbls>
          <c:showLegendKey val="0"/>
          <c:showVal val="0"/>
          <c:showCatName val="0"/>
          <c:showSerName val="0"/>
          <c:showPercent val="0"/>
          <c:showBubbleSize val="0"/>
        </c:dLbls>
        <c:smooth val="0"/>
        <c:axId val="63465344"/>
        <c:axId val="63466880"/>
      </c:lineChart>
      <c:catAx>
        <c:axId val="63465344"/>
        <c:scaling>
          <c:orientation val="minMax"/>
        </c:scaling>
        <c:delete val="0"/>
        <c:axPos val="b"/>
        <c:numFmt formatCode="General" sourceLinked="1"/>
        <c:majorTickMark val="none"/>
        <c:minorTickMark val="none"/>
        <c:tickLblPos val="nextTo"/>
        <c:spPr>
          <a:ln>
            <a:solidFill>
              <a:schemeClr val="bg1">
                <a:lumMod val="85000"/>
              </a:schemeClr>
            </a:solidFill>
          </a:ln>
        </c:spPr>
        <c:txPr>
          <a:bodyPr rot="0"/>
          <a:lstStyle/>
          <a:p>
            <a:pPr>
              <a:defRPr sz="900">
                <a:latin typeface="+mn-lt"/>
                <a:cs typeface="Arial" pitchFamily="34" charset="0"/>
              </a:defRPr>
            </a:pPr>
            <a:endParaRPr lang="es-CL"/>
          </a:p>
        </c:txPr>
        <c:crossAx val="63466880"/>
        <c:crosses val="autoZero"/>
        <c:auto val="1"/>
        <c:lblAlgn val="ctr"/>
        <c:lblOffset val="0"/>
        <c:noMultiLvlLbl val="0"/>
      </c:catAx>
      <c:valAx>
        <c:axId val="63466880"/>
        <c:scaling>
          <c:orientation val="minMax"/>
          <c:max val="2700"/>
          <c:min val="1400"/>
        </c:scaling>
        <c:delete val="0"/>
        <c:axPos val="l"/>
        <c:majorGridlines>
          <c:spPr>
            <a:ln>
              <a:solidFill>
                <a:schemeClr val="bg1">
                  <a:lumMod val="85000"/>
                </a:schemeClr>
              </a:solidFill>
              <a:prstDash val="solid"/>
            </a:ln>
          </c:spPr>
        </c:majorGridlines>
        <c:title>
          <c:tx>
            <c:rich>
              <a:bodyPr rot="0" vert="horz"/>
              <a:lstStyle/>
              <a:p>
                <a:pPr>
                  <a:defRPr sz="900" b="0">
                    <a:latin typeface="+mn-lt"/>
                    <a:cs typeface="Arial" pitchFamily="34" charset="0"/>
                  </a:defRPr>
                </a:pPr>
                <a:r>
                  <a:rPr lang="en-US" sz="900" b="0">
                    <a:latin typeface="+mn-lt"/>
                    <a:cs typeface="Arial" pitchFamily="34" charset="0"/>
                  </a:rPr>
                  <a:t>MW</a:t>
                </a:r>
              </a:p>
            </c:rich>
          </c:tx>
          <c:layout>
            <c:manualLayout>
              <c:xMode val="edge"/>
              <c:yMode val="edge"/>
              <c:x val="2.1153874435109358E-2"/>
              <c:y val="1.7189363143631436E-2"/>
            </c:manualLayout>
          </c:layout>
          <c:overlay val="0"/>
        </c:title>
        <c:numFmt formatCode="#,##0" sourceLinked="0"/>
        <c:majorTickMark val="none"/>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63465344"/>
        <c:crosses val="autoZero"/>
        <c:crossBetween val="between"/>
        <c:majorUnit val="300"/>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83615981192033E-2"/>
          <c:y val="0.11036856368563686"/>
          <c:w val="0.91528305403041987"/>
          <c:h val="0.64122018970189698"/>
        </c:manualLayout>
      </c:layout>
      <c:lineChart>
        <c:grouping val="standard"/>
        <c:varyColors val="0"/>
        <c:ser>
          <c:idx val="1"/>
          <c:order val="0"/>
          <c:tx>
            <c:strRef>
              <c:f>'Figura 4 y Tabla 5'!$D$2</c:f>
              <c:strCache>
                <c:ptCount val="1"/>
                <c:pt idx="0">
                  <c:v>2016</c:v>
                </c:pt>
              </c:strCache>
            </c:strRef>
          </c:tx>
          <c:spPr>
            <a:ln w="22225">
              <a:solidFill>
                <a:srgbClr val="8DB630"/>
              </a:solidFill>
            </a:ln>
          </c:spPr>
          <c:marker>
            <c:symbol val="none"/>
          </c:marker>
          <c:cat>
            <c:multiLvlStrRef>
              <c:f>'Figura 4 y Tabla 5'!$A$3:$B$94</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1">
                    <c:v>.</c:v>
                  </c:pt>
                </c:lvl>
                <c:lvl>
                  <c:pt idx="0">
                    <c:v>Julio</c:v>
                  </c:pt>
                  <c:pt idx="31">
                    <c:v>Agosto</c:v>
                  </c:pt>
                  <c:pt idx="62">
                    <c:v>Septiembre</c:v>
                  </c:pt>
                </c:lvl>
              </c:multiLvlStrCache>
            </c:multiLvlStrRef>
          </c:cat>
          <c:val>
            <c:numRef>
              <c:f>'Figura 4 y Tabla 5'!$D$3:$D$94</c:f>
              <c:numCache>
                <c:formatCode>0.00</c:formatCode>
                <c:ptCount val="92"/>
                <c:pt idx="0">
                  <c:v>54.793190000000003</c:v>
                </c:pt>
                <c:pt idx="1">
                  <c:v>54.101799999999997</c:v>
                </c:pt>
                <c:pt idx="2">
                  <c:v>53.384050000000002</c:v>
                </c:pt>
                <c:pt idx="3">
                  <c:v>53.013739999999999</c:v>
                </c:pt>
                <c:pt idx="4">
                  <c:v>51.957769999999996</c:v>
                </c:pt>
                <c:pt idx="5">
                  <c:v>50.556660000000001</c:v>
                </c:pt>
                <c:pt idx="6">
                  <c:v>50.613939999999999</c:v>
                </c:pt>
                <c:pt idx="7">
                  <c:v>48.182490000000001</c:v>
                </c:pt>
                <c:pt idx="8">
                  <c:v>50.698009999999996</c:v>
                </c:pt>
                <c:pt idx="9">
                  <c:v>51.441890000000001</c:v>
                </c:pt>
                <c:pt idx="10">
                  <c:v>49.702950000000001</c:v>
                </c:pt>
                <c:pt idx="11">
                  <c:v>49.10539</c:v>
                </c:pt>
                <c:pt idx="12">
                  <c:v>48.699300000000001</c:v>
                </c:pt>
                <c:pt idx="13">
                  <c:v>49.306480000000001</c:v>
                </c:pt>
                <c:pt idx="14">
                  <c:v>51.641210000000001</c:v>
                </c:pt>
                <c:pt idx="15">
                  <c:v>50.81</c:v>
                </c:pt>
                <c:pt idx="16">
                  <c:v>53.087429999999998</c:v>
                </c:pt>
                <c:pt idx="17">
                  <c:v>54.846119999999999</c:v>
                </c:pt>
                <c:pt idx="18">
                  <c:v>52.742899999999999</c:v>
                </c:pt>
                <c:pt idx="19">
                  <c:v>51.704230000000003</c:v>
                </c:pt>
                <c:pt idx="20">
                  <c:v>51.782850000000003</c:v>
                </c:pt>
                <c:pt idx="21">
                  <c:v>51.080730000000003</c:v>
                </c:pt>
                <c:pt idx="22">
                  <c:v>51.818080000000002</c:v>
                </c:pt>
                <c:pt idx="23">
                  <c:v>51.42868</c:v>
                </c:pt>
                <c:pt idx="24">
                  <c:v>52.457000000000001</c:v>
                </c:pt>
                <c:pt idx="25">
                  <c:v>53.694929999999999</c:v>
                </c:pt>
                <c:pt idx="26">
                  <c:v>52.762259999999998</c:v>
                </c:pt>
                <c:pt idx="27">
                  <c:v>53.545009999999998</c:v>
                </c:pt>
                <c:pt idx="28">
                  <c:v>52.552849999999999</c:v>
                </c:pt>
                <c:pt idx="29">
                  <c:v>53.839190000000002</c:v>
                </c:pt>
                <c:pt idx="30">
                  <c:v>52.204250000000002</c:v>
                </c:pt>
                <c:pt idx="31">
                  <c:v>55.774000000000001</c:v>
                </c:pt>
                <c:pt idx="32">
                  <c:v>52.006340000000002</c:v>
                </c:pt>
                <c:pt idx="33">
                  <c:v>47.384349999999998</c:v>
                </c:pt>
                <c:pt idx="34">
                  <c:v>47.325659999999999</c:v>
                </c:pt>
                <c:pt idx="35">
                  <c:v>50.772820000000003</c:v>
                </c:pt>
                <c:pt idx="36">
                  <c:v>54.179859999999998</c:v>
                </c:pt>
                <c:pt idx="37">
                  <c:v>53.795810000000003</c:v>
                </c:pt>
                <c:pt idx="38">
                  <c:v>54.339010000000002</c:v>
                </c:pt>
                <c:pt idx="39">
                  <c:v>52.575229999999998</c:v>
                </c:pt>
                <c:pt idx="40">
                  <c:v>52.317729999999997</c:v>
                </c:pt>
                <c:pt idx="41">
                  <c:v>54.301360000000003</c:v>
                </c:pt>
                <c:pt idx="42">
                  <c:v>54.500529999999998</c:v>
                </c:pt>
                <c:pt idx="43">
                  <c:v>54.237310000000001</c:v>
                </c:pt>
                <c:pt idx="44">
                  <c:v>51.468539999999997</c:v>
                </c:pt>
                <c:pt idx="45">
                  <c:v>55.244619999999998</c:v>
                </c:pt>
                <c:pt idx="46">
                  <c:v>50.229889999999997</c:v>
                </c:pt>
                <c:pt idx="47">
                  <c:v>49.639600000000002</c:v>
                </c:pt>
                <c:pt idx="48">
                  <c:v>50.206789999999998</c:v>
                </c:pt>
                <c:pt idx="49">
                  <c:v>52.342579999999998</c:v>
                </c:pt>
                <c:pt idx="50">
                  <c:v>53.951390000000004</c:v>
                </c:pt>
                <c:pt idx="51">
                  <c:v>53.474449999999997</c:v>
                </c:pt>
                <c:pt idx="52">
                  <c:v>54.3658</c:v>
                </c:pt>
                <c:pt idx="53">
                  <c:v>53.141089999999998</c:v>
                </c:pt>
                <c:pt idx="54">
                  <c:v>51.328240000000001</c:v>
                </c:pt>
                <c:pt idx="55">
                  <c:v>54.364820000000002</c:v>
                </c:pt>
                <c:pt idx="56">
                  <c:v>55.094189999999998</c:v>
                </c:pt>
                <c:pt idx="57">
                  <c:v>56.030610000000003</c:v>
                </c:pt>
                <c:pt idx="58">
                  <c:v>55.709299999999999</c:v>
                </c:pt>
                <c:pt idx="59">
                  <c:v>54.101680000000002</c:v>
                </c:pt>
                <c:pt idx="60">
                  <c:v>52.7637</c:v>
                </c:pt>
                <c:pt idx="61">
                  <c:v>51.878979999999999</c:v>
                </c:pt>
                <c:pt idx="62">
                  <c:v>50.437869999999997</c:v>
                </c:pt>
                <c:pt idx="63">
                  <c:v>51.583260000000003</c:v>
                </c:pt>
                <c:pt idx="64">
                  <c:v>51.805540000000001</c:v>
                </c:pt>
                <c:pt idx="65">
                  <c:v>48.469380000000001</c:v>
                </c:pt>
                <c:pt idx="66">
                  <c:v>50.67915</c:v>
                </c:pt>
                <c:pt idx="67">
                  <c:v>54.588380000000001</c:v>
                </c:pt>
                <c:pt idx="68">
                  <c:v>54.184350000000002</c:v>
                </c:pt>
                <c:pt idx="69">
                  <c:v>55.537320000000001</c:v>
                </c:pt>
                <c:pt idx="70">
                  <c:v>56.407310000000003</c:v>
                </c:pt>
                <c:pt idx="71">
                  <c:v>55.747520000000002</c:v>
                </c:pt>
                <c:pt idx="72">
                  <c:v>56.38908</c:v>
                </c:pt>
                <c:pt idx="73">
                  <c:v>56.485489999999999</c:v>
                </c:pt>
                <c:pt idx="74">
                  <c:v>55.945599999999999</c:v>
                </c:pt>
                <c:pt idx="75">
                  <c:v>54.490589999999997</c:v>
                </c:pt>
                <c:pt idx="76">
                  <c:v>52.982059999999997</c:v>
                </c:pt>
                <c:pt idx="77">
                  <c:v>53.850349999999999</c:v>
                </c:pt>
                <c:pt idx="78">
                  <c:v>54.229619999999997</c:v>
                </c:pt>
                <c:pt idx="79">
                  <c:v>50.643270000000001</c:v>
                </c:pt>
                <c:pt idx="80">
                  <c:v>50.044930000000001</c:v>
                </c:pt>
                <c:pt idx="81">
                  <c:v>51.809800000000003</c:v>
                </c:pt>
                <c:pt idx="82">
                  <c:v>55.124389999999998</c:v>
                </c:pt>
                <c:pt idx="83">
                  <c:v>55.517150000000001</c:v>
                </c:pt>
                <c:pt idx="84">
                  <c:v>56.619109999999999</c:v>
                </c:pt>
                <c:pt idx="85">
                  <c:v>56.064729999999997</c:v>
                </c:pt>
                <c:pt idx="86">
                  <c:v>55.725290000000001</c:v>
                </c:pt>
                <c:pt idx="87">
                  <c:v>55.704880000000003</c:v>
                </c:pt>
                <c:pt idx="88">
                  <c:v>55.352409999999999</c:v>
                </c:pt>
                <c:pt idx="89">
                  <c:v>54.708419999999997</c:v>
                </c:pt>
                <c:pt idx="90">
                  <c:v>53.522599999999997</c:v>
                </c:pt>
                <c:pt idx="91">
                  <c:v>53.134369999999997</c:v>
                </c:pt>
              </c:numCache>
            </c:numRef>
          </c:val>
          <c:smooth val="0"/>
          <c:extLst>
            <c:ext xmlns:c16="http://schemas.microsoft.com/office/drawing/2014/chart" uri="{C3380CC4-5D6E-409C-BE32-E72D297353CC}">
              <c16:uniqueId val="{00000000-9AB8-4907-B1CF-56B256D529CA}"/>
            </c:ext>
          </c:extLst>
        </c:ser>
        <c:ser>
          <c:idx val="0"/>
          <c:order val="1"/>
          <c:tx>
            <c:strRef>
              <c:f>'Figura 4 y Tabla 5'!$E$2</c:f>
              <c:strCache>
                <c:ptCount val="1"/>
                <c:pt idx="0">
                  <c:v>2015</c:v>
                </c:pt>
              </c:strCache>
            </c:strRef>
          </c:tx>
          <c:spPr>
            <a:ln w="22225">
              <a:solidFill>
                <a:srgbClr val="8F1111"/>
              </a:solidFill>
            </a:ln>
          </c:spPr>
          <c:marker>
            <c:symbol val="none"/>
          </c:marker>
          <c:cat>
            <c:multiLvlStrRef>
              <c:f>'Figura 4 y Tabla 5'!$A$3:$B$94</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1">
                    <c:v>.</c:v>
                  </c:pt>
                </c:lvl>
                <c:lvl>
                  <c:pt idx="0">
                    <c:v>Julio</c:v>
                  </c:pt>
                  <c:pt idx="31">
                    <c:v>Agosto</c:v>
                  </c:pt>
                  <c:pt idx="62">
                    <c:v>Septiembre</c:v>
                  </c:pt>
                </c:lvl>
              </c:multiLvlStrCache>
            </c:multiLvlStrRef>
          </c:cat>
          <c:val>
            <c:numRef>
              <c:f>'Figura 4 y Tabla 5'!$E$3:$E$94</c:f>
              <c:numCache>
                <c:formatCode>0.00</c:formatCode>
                <c:ptCount val="92"/>
                <c:pt idx="0">
                  <c:v>54.353769999999997</c:v>
                </c:pt>
                <c:pt idx="1">
                  <c:v>53.88682</c:v>
                </c:pt>
                <c:pt idx="2">
                  <c:v>49.383580000000002</c:v>
                </c:pt>
                <c:pt idx="3">
                  <c:v>49.957830000000001</c:v>
                </c:pt>
                <c:pt idx="4">
                  <c:v>52.294629999999998</c:v>
                </c:pt>
                <c:pt idx="5">
                  <c:v>50.857030000000002</c:v>
                </c:pt>
                <c:pt idx="6">
                  <c:v>51.505929999999999</c:v>
                </c:pt>
                <c:pt idx="7">
                  <c:v>51.710749999999997</c:v>
                </c:pt>
                <c:pt idx="8">
                  <c:v>49.9542</c:v>
                </c:pt>
                <c:pt idx="9">
                  <c:v>48.702770000000001</c:v>
                </c:pt>
                <c:pt idx="10">
                  <c:v>52.290039999999998</c:v>
                </c:pt>
                <c:pt idx="11">
                  <c:v>53.853450000000002</c:v>
                </c:pt>
                <c:pt idx="12">
                  <c:v>51.910060000000001</c:v>
                </c:pt>
                <c:pt idx="13">
                  <c:v>51.340829999999997</c:v>
                </c:pt>
                <c:pt idx="14">
                  <c:v>49.259509999999999</c:v>
                </c:pt>
                <c:pt idx="15">
                  <c:v>46.745660000000001</c:v>
                </c:pt>
                <c:pt idx="16">
                  <c:v>48.174880000000002</c:v>
                </c:pt>
                <c:pt idx="17">
                  <c:v>49.770159999999997</c:v>
                </c:pt>
                <c:pt idx="18">
                  <c:v>48.998669999999997</c:v>
                </c:pt>
                <c:pt idx="19">
                  <c:v>48.955469999999998</c:v>
                </c:pt>
                <c:pt idx="20">
                  <c:v>48.31221</c:v>
                </c:pt>
                <c:pt idx="21">
                  <c:v>48.547339999999998</c:v>
                </c:pt>
                <c:pt idx="22">
                  <c:v>45.261659999999999</c:v>
                </c:pt>
                <c:pt idx="23">
                  <c:v>46.00029</c:v>
                </c:pt>
                <c:pt idx="24">
                  <c:v>48.66272</c:v>
                </c:pt>
                <c:pt idx="25">
                  <c:v>49.308149999999998</c:v>
                </c:pt>
                <c:pt idx="26">
                  <c:v>50.328159999999997</c:v>
                </c:pt>
                <c:pt idx="27">
                  <c:v>51.032899999999998</c:v>
                </c:pt>
                <c:pt idx="28">
                  <c:v>51.469180000000001</c:v>
                </c:pt>
                <c:pt idx="29">
                  <c:v>48.890230000000003</c:v>
                </c:pt>
                <c:pt idx="30">
                  <c:v>50.007559999999998</c:v>
                </c:pt>
                <c:pt idx="31">
                  <c:v>51.66863</c:v>
                </c:pt>
                <c:pt idx="32">
                  <c:v>52.73565</c:v>
                </c:pt>
                <c:pt idx="33">
                  <c:v>52.792340000000003</c:v>
                </c:pt>
                <c:pt idx="34">
                  <c:v>52.492229999999999</c:v>
                </c:pt>
                <c:pt idx="35">
                  <c:v>49.924239999999998</c:v>
                </c:pt>
                <c:pt idx="36">
                  <c:v>47.738109999999999</c:v>
                </c:pt>
                <c:pt idx="37">
                  <c:v>47.613729999999997</c:v>
                </c:pt>
                <c:pt idx="38">
                  <c:v>48.982349999999997</c:v>
                </c:pt>
                <c:pt idx="39">
                  <c:v>50.716259999999998</c:v>
                </c:pt>
                <c:pt idx="40">
                  <c:v>51.199199999999998</c:v>
                </c:pt>
                <c:pt idx="41">
                  <c:v>47.098570000000002</c:v>
                </c:pt>
                <c:pt idx="42">
                  <c:v>45.403649999999999</c:v>
                </c:pt>
                <c:pt idx="43">
                  <c:v>48.198610000000002</c:v>
                </c:pt>
                <c:pt idx="44">
                  <c:v>47.371180000000003</c:v>
                </c:pt>
                <c:pt idx="45">
                  <c:v>50.517510000000001</c:v>
                </c:pt>
                <c:pt idx="46">
                  <c:v>51.309370000000001</c:v>
                </c:pt>
                <c:pt idx="47">
                  <c:v>52.147959999999998</c:v>
                </c:pt>
                <c:pt idx="48">
                  <c:v>52.48997</c:v>
                </c:pt>
                <c:pt idx="49">
                  <c:v>50.15372</c:v>
                </c:pt>
                <c:pt idx="50">
                  <c:v>49.669780000000003</c:v>
                </c:pt>
                <c:pt idx="51">
                  <c:v>50.276130000000002</c:v>
                </c:pt>
                <c:pt idx="52">
                  <c:v>51.686799999999998</c:v>
                </c:pt>
                <c:pt idx="53">
                  <c:v>52.279449999999997</c:v>
                </c:pt>
                <c:pt idx="54">
                  <c:v>52.413710000000002</c:v>
                </c:pt>
                <c:pt idx="55">
                  <c:v>51.880830000000003</c:v>
                </c:pt>
                <c:pt idx="56">
                  <c:v>52.015099999999997</c:v>
                </c:pt>
                <c:pt idx="57">
                  <c:v>50.05753</c:v>
                </c:pt>
                <c:pt idx="58">
                  <c:v>49.643259999999998</c:v>
                </c:pt>
                <c:pt idx="59">
                  <c:v>53.28434</c:v>
                </c:pt>
                <c:pt idx="60">
                  <c:v>52.795850000000002</c:v>
                </c:pt>
                <c:pt idx="61">
                  <c:v>54.769390000000001</c:v>
                </c:pt>
                <c:pt idx="62">
                  <c:v>54.260570000000001</c:v>
                </c:pt>
                <c:pt idx="63">
                  <c:v>53.770989999999998</c:v>
                </c:pt>
                <c:pt idx="64">
                  <c:v>53.295169999999999</c:v>
                </c:pt>
                <c:pt idx="65">
                  <c:v>52.452710000000003</c:v>
                </c:pt>
                <c:pt idx="66">
                  <c:v>53.224919999999997</c:v>
                </c:pt>
                <c:pt idx="67">
                  <c:v>54.071719999999999</c:v>
                </c:pt>
                <c:pt idx="68">
                  <c:v>53.56297</c:v>
                </c:pt>
                <c:pt idx="69">
                  <c:v>53.710120000000003</c:v>
                </c:pt>
                <c:pt idx="70">
                  <c:v>54.806010000000001</c:v>
                </c:pt>
                <c:pt idx="71">
                  <c:v>53.555579999999999</c:v>
                </c:pt>
                <c:pt idx="72">
                  <c:v>51.318800000000003</c:v>
                </c:pt>
                <c:pt idx="73">
                  <c:v>48.961190000000002</c:v>
                </c:pt>
                <c:pt idx="74">
                  <c:v>48.592199999999998</c:v>
                </c:pt>
                <c:pt idx="75">
                  <c:v>51.72974</c:v>
                </c:pt>
                <c:pt idx="76">
                  <c:v>50.754130000000004</c:v>
                </c:pt>
                <c:pt idx="77">
                  <c:v>49.599780000000003</c:v>
                </c:pt>
                <c:pt idx="78">
                  <c:v>49.616880000000002</c:v>
                </c:pt>
                <c:pt idx="79">
                  <c:v>49.871009999999998</c:v>
                </c:pt>
                <c:pt idx="80">
                  <c:v>52.065759999999997</c:v>
                </c:pt>
                <c:pt idx="81">
                  <c:v>53.077640000000002</c:v>
                </c:pt>
                <c:pt idx="82">
                  <c:v>54.845300000000002</c:v>
                </c:pt>
                <c:pt idx="83">
                  <c:v>56.583579999999998</c:v>
                </c:pt>
                <c:pt idx="84">
                  <c:v>56.992370000000001</c:v>
                </c:pt>
                <c:pt idx="85">
                  <c:v>51.031100000000002</c:v>
                </c:pt>
                <c:pt idx="86">
                  <c:v>54.206620000000001</c:v>
                </c:pt>
                <c:pt idx="87">
                  <c:v>54.309220000000003</c:v>
                </c:pt>
                <c:pt idx="88">
                  <c:v>53.629420000000003</c:v>
                </c:pt>
                <c:pt idx="89">
                  <c:v>53.510910000000003</c:v>
                </c:pt>
                <c:pt idx="90">
                  <c:v>52.583370000000002</c:v>
                </c:pt>
                <c:pt idx="91">
                  <c:v>54.4773</c:v>
                </c:pt>
              </c:numCache>
            </c:numRef>
          </c:val>
          <c:smooth val="0"/>
          <c:extLst>
            <c:ext xmlns:c16="http://schemas.microsoft.com/office/drawing/2014/chart" uri="{C3380CC4-5D6E-409C-BE32-E72D297353CC}">
              <c16:uniqueId val="{00000001-9AB8-4907-B1CF-56B256D529CA}"/>
            </c:ext>
          </c:extLst>
        </c:ser>
        <c:dLbls>
          <c:showLegendKey val="0"/>
          <c:showVal val="0"/>
          <c:showCatName val="0"/>
          <c:showSerName val="0"/>
          <c:showPercent val="0"/>
          <c:showBubbleSize val="0"/>
        </c:dLbls>
        <c:smooth val="0"/>
        <c:axId val="93971968"/>
        <c:axId val="93973504"/>
      </c:lineChart>
      <c:catAx>
        <c:axId val="93971968"/>
        <c:scaling>
          <c:orientation val="minMax"/>
        </c:scaling>
        <c:delete val="0"/>
        <c:axPos val="b"/>
        <c:numFmt formatCode="dd/mm/yyyy" sourceLinked="0"/>
        <c:majorTickMark val="none"/>
        <c:minorTickMark val="none"/>
        <c:tickLblPos val="nextTo"/>
        <c:spPr>
          <a:ln>
            <a:solidFill>
              <a:schemeClr val="bg1">
                <a:lumMod val="85000"/>
              </a:schemeClr>
            </a:solidFill>
          </a:ln>
        </c:spPr>
        <c:txPr>
          <a:bodyPr rot="0"/>
          <a:lstStyle/>
          <a:p>
            <a:pPr>
              <a:defRPr sz="900">
                <a:latin typeface="+mn-lt"/>
                <a:cs typeface="Arial" pitchFamily="34" charset="0"/>
              </a:defRPr>
            </a:pPr>
            <a:endParaRPr lang="es-CL"/>
          </a:p>
        </c:txPr>
        <c:crossAx val="93973504"/>
        <c:crosses val="autoZero"/>
        <c:auto val="1"/>
        <c:lblAlgn val="ctr"/>
        <c:lblOffset val="1"/>
        <c:noMultiLvlLbl val="0"/>
      </c:catAx>
      <c:valAx>
        <c:axId val="93973504"/>
        <c:scaling>
          <c:orientation val="minMax"/>
          <c:max val="65"/>
          <c:min val="25"/>
        </c:scaling>
        <c:delete val="0"/>
        <c:axPos val="l"/>
        <c:majorGridlines>
          <c:spPr>
            <a:ln>
              <a:solidFill>
                <a:schemeClr val="bg1">
                  <a:lumMod val="85000"/>
                </a:schemeClr>
              </a:solidFill>
              <a:prstDash val="solid"/>
            </a:ln>
          </c:spPr>
        </c:majorGridlines>
        <c:numFmt formatCode="0" sourceLinked="0"/>
        <c:majorTickMark val="none"/>
        <c:minorTickMark val="none"/>
        <c:tickLblPos val="nextTo"/>
        <c:spPr>
          <a:ln w="9525">
            <a:solidFill>
              <a:schemeClr val="bg1">
                <a:lumMod val="85000"/>
              </a:schemeClr>
            </a:solidFill>
          </a:ln>
        </c:spPr>
        <c:txPr>
          <a:bodyPr/>
          <a:lstStyle/>
          <a:p>
            <a:pPr>
              <a:defRPr sz="900">
                <a:latin typeface="+mn-lt"/>
                <a:cs typeface="Arial" pitchFamily="34" charset="0"/>
              </a:defRPr>
            </a:pPr>
            <a:endParaRPr lang="es-CL"/>
          </a:p>
        </c:txPr>
        <c:crossAx val="93971968"/>
        <c:crosses val="autoZero"/>
        <c:crossBetween val="between"/>
        <c:majorUnit val="10"/>
      </c:valAx>
    </c:plotArea>
    <c:legend>
      <c:legendPos val="b"/>
      <c:layout>
        <c:manualLayout>
          <c:xMode val="edge"/>
          <c:yMode val="edge"/>
          <c:x val="0.37907539745115187"/>
          <c:y val="0.90929776422763708"/>
          <c:w val="0.24184920509769864"/>
          <c:h val="7.7795731707317864E-2"/>
        </c:manualLayout>
      </c:layout>
      <c:overlay val="0"/>
      <c:txPr>
        <a:bodyPr/>
        <a:lstStyle/>
        <a:p>
          <a:pPr>
            <a:defRPr>
              <a:latin typeface="+mn-lt"/>
              <a:cs typeface="Arial" pitchFamily="34" charset="0"/>
            </a:defRPr>
          </a:pPr>
          <a:endParaRPr lang="es-CL"/>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3289756339727E-2"/>
          <c:y val="0.10755420054200562"/>
          <c:w val="0.90305796386435644"/>
          <c:h val="0.67056605176477602"/>
        </c:manualLayout>
      </c:layout>
      <c:barChart>
        <c:barDir val="col"/>
        <c:grouping val="stacked"/>
        <c:varyColors val="0"/>
        <c:ser>
          <c:idx val="2"/>
          <c:order val="0"/>
          <c:tx>
            <c:strRef>
              <c:f>'Figuras 5 y 6 - Tabla 6'!$R$5</c:f>
              <c:strCache>
                <c:ptCount val="1"/>
                <c:pt idx="0">
                  <c:v>Hidro</c:v>
                </c:pt>
              </c:strCache>
            </c:strRef>
          </c:tx>
          <c:spPr>
            <a:solidFill>
              <a:srgbClr val="0066FF"/>
            </a:soli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6'!$T$5:$AD$5</c:f>
              <c:numCache>
                <c:formatCode>#,##0.00</c:formatCode>
                <c:ptCount val="11"/>
                <c:pt idx="0">
                  <c:v>69.736919999999998</c:v>
                </c:pt>
                <c:pt idx="1">
                  <c:v>68.167420000000007</c:v>
                </c:pt>
                <c:pt idx="2">
                  <c:v>67.83587</c:v>
                </c:pt>
                <c:pt idx="3">
                  <c:v>61.865659999999998</c:v>
                </c:pt>
                <c:pt idx="4">
                  <c:v>56.868159999999996</c:v>
                </c:pt>
                <c:pt idx="5">
                  <c:v>71.23639</c:v>
                </c:pt>
                <c:pt idx="6">
                  <c:v>81.416340000000005</c:v>
                </c:pt>
                <c:pt idx="7">
                  <c:v>78.135009999999994</c:v>
                </c:pt>
                <c:pt idx="8">
                  <c:v>80.790440000000004</c:v>
                </c:pt>
                <c:pt idx="9">
                  <c:v>84.051779999999994</c:v>
                </c:pt>
                <c:pt idx="10">
                  <c:v>56.080600000000004</c:v>
                </c:pt>
              </c:numCache>
            </c:numRef>
          </c:val>
          <c:extLst>
            <c:ext xmlns:c16="http://schemas.microsoft.com/office/drawing/2014/chart" uri="{C3380CC4-5D6E-409C-BE32-E72D297353CC}">
              <c16:uniqueId val="{00000000-11F9-42B3-8BAB-8B11E7DA30C8}"/>
            </c:ext>
          </c:extLst>
        </c:ser>
        <c:ser>
          <c:idx val="11"/>
          <c:order val="1"/>
          <c:tx>
            <c:strRef>
              <c:f>'Figuras 5 y 6 - Tabla 6'!$R$14</c:f>
              <c:strCache>
                <c:ptCount val="1"/>
                <c:pt idx="0">
                  <c:v>Eólico</c:v>
                </c:pt>
              </c:strCache>
            </c:strRef>
          </c:tx>
          <c:spPr>
            <a:solidFill>
              <a:schemeClr val="accent5"/>
            </a:soli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6'!$T$14:$AD$14</c:f>
              <c:numCache>
                <c:formatCode>#,##0.00</c:formatCode>
                <c:ptCount val="11"/>
                <c:pt idx="7">
                  <c:v>0</c:v>
                </c:pt>
                <c:pt idx="8">
                  <c:v>215.33991999999998</c:v>
                </c:pt>
                <c:pt idx="9">
                  <c:v>232.21853999999999</c:v>
                </c:pt>
                <c:pt idx="10">
                  <c:v>174.82529</c:v>
                </c:pt>
              </c:numCache>
            </c:numRef>
          </c:val>
          <c:extLst>
            <c:ext xmlns:c16="http://schemas.microsoft.com/office/drawing/2014/chart" uri="{C3380CC4-5D6E-409C-BE32-E72D297353CC}">
              <c16:uniqueId val="{0000000B-11F9-42B3-8BAB-8B11E7DA30C8}"/>
            </c:ext>
          </c:extLst>
        </c:ser>
        <c:ser>
          <c:idx val="10"/>
          <c:order val="2"/>
          <c:tx>
            <c:strRef>
              <c:f>'Figuras 5 y 6 - Tabla 6'!$R$13</c:f>
              <c:strCache>
                <c:ptCount val="1"/>
                <c:pt idx="0">
                  <c:v>Solar</c:v>
                </c:pt>
              </c:strCache>
            </c:strRef>
          </c:tx>
          <c:spPr>
            <a:solidFill>
              <a:srgbClr val="FFC000"/>
            </a:soli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6'!$T$13:$AD$13</c:f>
              <c:numCache>
                <c:formatCode>#,##0.00</c:formatCode>
                <c:ptCount val="11"/>
                <c:pt idx="0">
                  <c:v>0</c:v>
                </c:pt>
                <c:pt idx="1">
                  <c:v>0</c:v>
                </c:pt>
                <c:pt idx="2">
                  <c:v>0</c:v>
                </c:pt>
                <c:pt idx="3">
                  <c:v>0</c:v>
                </c:pt>
                <c:pt idx="4">
                  <c:v>0</c:v>
                </c:pt>
                <c:pt idx="5">
                  <c:v>0</c:v>
                </c:pt>
                <c:pt idx="6">
                  <c:v>0.44033</c:v>
                </c:pt>
                <c:pt idx="7">
                  <c:v>4.52034</c:v>
                </c:pt>
                <c:pt idx="8">
                  <c:v>87.053550000000001</c:v>
                </c:pt>
                <c:pt idx="9">
                  <c:v>377.70969000000008</c:v>
                </c:pt>
                <c:pt idx="10">
                  <c:v>570.28816000000006</c:v>
                </c:pt>
              </c:numCache>
            </c:numRef>
          </c:val>
          <c:extLst>
            <c:ext xmlns:c16="http://schemas.microsoft.com/office/drawing/2014/chart" uri="{C3380CC4-5D6E-409C-BE32-E72D297353CC}">
              <c16:uniqueId val="{0000000A-11F9-42B3-8BAB-8B11E7DA30C8}"/>
            </c:ext>
          </c:extLst>
        </c:ser>
        <c:ser>
          <c:idx val="1"/>
          <c:order val="3"/>
          <c:tx>
            <c:strRef>
              <c:f>'Figuras 5 y 6 - Tabla 6'!$R$4</c:f>
              <c:strCache>
                <c:ptCount val="1"/>
                <c:pt idx="0">
                  <c:v>Carbón</c:v>
                </c:pt>
              </c:strCache>
            </c:strRef>
          </c:tx>
          <c:spPr>
            <a:solidFill>
              <a:schemeClr val="bg1">
                <a:lumMod val="75000"/>
              </a:schemeClr>
            </a:soli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6'!$T$4:$AD$4</c:f>
              <c:numCache>
                <c:formatCode>#,##0.00</c:formatCode>
                <c:ptCount val="11"/>
                <c:pt idx="0">
                  <c:v>3898.9226899999999</c:v>
                </c:pt>
                <c:pt idx="1">
                  <c:v>5510.27574</c:v>
                </c:pt>
                <c:pt idx="2">
                  <c:v>5984.30339</c:v>
                </c:pt>
                <c:pt idx="3">
                  <c:v>5975.3717900000001</c:v>
                </c:pt>
                <c:pt idx="4">
                  <c:v>7225.0442000000003</c:v>
                </c:pt>
                <c:pt idx="5">
                  <c:v>10999.596390000001</c:v>
                </c:pt>
                <c:pt idx="6">
                  <c:v>13793.046060000001</c:v>
                </c:pt>
                <c:pt idx="7">
                  <c:v>14100.78988</c:v>
                </c:pt>
                <c:pt idx="8">
                  <c:v>14075.573110000001</c:v>
                </c:pt>
                <c:pt idx="9">
                  <c:v>14176.015520000001</c:v>
                </c:pt>
                <c:pt idx="10">
                  <c:v>11344.933619999998</c:v>
                </c:pt>
              </c:numCache>
            </c:numRef>
          </c:val>
          <c:extLst>
            <c:ext xmlns:c16="http://schemas.microsoft.com/office/drawing/2014/chart" uri="{C3380CC4-5D6E-409C-BE32-E72D297353CC}">
              <c16:uniqueId val="{00000001-11F9-42B3-8BAB-8B11E7DA30C8}"/>
            </c:ext>
          </c:extLst>
        </c:ser>
        <c:ser>
          <c:idx val="4"/>
          <c:order val="4"/>
          <c:tx>
            <c:strRef>
              <c:f>'Figuras 5 y 6 - Tabla 6'!$R$7</c:f>
              <c:strCache>
                <c:ptCount val="1"/>
                <c:pt idx="0">
                  <c:v>Carbón + Petcoke</c:v>
                </c:pt>
              </c:strCache>
            </c:strRef>
          </c:tx>
          <c:spPr>
            <a:solidFill>
              <a:schemeClr val="bg1">
                <a:lumMod val="50000"/>
              </a:schemeClr>
            </a:soli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6'!$T$7:$AD$7</c:f>
              <c:numCache>
                <c:formatCode>#,##0.00</c:formatCode>
                <c:ptCount val="11"/>
                <c:pt idx="0">
                  <c:v>2709.65526</c:v>
                </c:pt>
                <c:pt idx="1">
                  <c:v>2516.1387599999998</c:v>
                </c:pt>
                <c:pt idx="2">
                  <c:v>2496.4804399999998</c:v>
                </c:pt>
                <c:pt idx="3">
                  <c:v>2464.011</c:v>
                </c:pt>
                <c:pt idx="4">
                  <c:v>1511.538</c:v>
                </c:pt>
                <c:pt idx="5">
                  <c:v>0</c:v>
                </c:pt>
                <c:pt idx="6">
                  <c:v>95.608999999999995</c:v>
                </c:pt>
                <c:pt idx="7">
                  <c:v>0</c:v>
                </c:pt>
                <c:pt idx="8">
                  <c:v>0</c:v>
                </c:pt>
                <c:pt idx="9">
                  <c:v>0</c:v>
                </c:pt>
                <c:pt idx="10">
                  <c:v>0</c:v>
                </c:pt>
              </c:numCache>
            </c:numRef>
          </c:val>
          <c:extLst>
            <c:ext xmlns:c16="http://schemas.microsoft.com/office/drawing/2014/chart" uri="{C3380CC4-5D6E-409C-BE32-E72D297353CC}">
              <c16:uniqueId val="{00000002-11F9-42B3-8BAB-8B11E7DA30C8}"/>
            </c:ext>
          </c:extLst>
        </c:ser>
        <c:ser>
          <c:idx val="7"/>
          <c:order val="5"/>
          <c:tx>
            <c:strRef>
              <c:f>'Figuras 5 y 6 - Tabla 6'!$R$10</c:f>
              <c:strCache>
                <c:ptCount val="1"/>
                <c:pt idx="0">
                  <c:v>Petcoke</c:v>
                </c:pt>
              </c:strCache>
            </c:strRef>
          </c:tx>
          <c:spPr>
            <a:solidFill>
              <a:schemeClr val="tx1">
                <a:lumMod val="75000"/>
                <a:lumOff val="25000"/>
              </a:schemeClr>
            </a:soli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6'!$T$10:$AD$10</c:f>
              <c:numCache>
                <c:formatCode>#,##0.00</c:formatCode>
                <c:ptCount val="11"/>
                <c:pt idx="0">
                  <c:v>0</c:v>
                </c:pt>
                <c:pt idx="1">
                  <c:v>0</c:v>
                </c:pt>
                <c:pt idx="2">
                  <c:v>0</c:v>
                </c:pt>
                <c:pt idx="3">
                  <c:v>0</c:v>
                </c:pt>
                <c:pt idx="4">
                  <c:v>0</c:v>
                </c:pt>
                <c:pt idx="5">
                  <c:v>92.472000000000008</c:v>
                </c:pt>
                <c:pt idx="6">
                  <c:v>11.303000000000001</c:v>
                </c:pt>
                <c:pt idx="7">
                  <c:v>0</c:v>
                </c:pt>
                <c:pt idx="8">
                  <c:v>0</c:v>
                </c:pt>
                <c:pt idx="9">
                  <c:v>0</c:v>
                </c:pt>
                <c:pt idx="10">
                  <c:v>0</c:v>
                </c:pt>
              </c:numCache>
            </c:numRef>
          </c:val>
          <c:extLst>
            <c:ext xmlns:c16="http://schemas.microsoft.com/office/drawing/2014/chart" uri="{C3380CC4-5D6E-409C-BE32-E72D297353CC}">
              <c16:uniqueId val="{00000007-11F9-42B3-8BAB-8B11E7DA30C8}"/>
            </c:ext>
          </c:extLst>
        </c:ser>
        <c:ser>
          <c:idx val="5"/>
          <c:order val="6"/>
          <c:tx>
            <c:strRef>
              <c:f>'Figuras 5 y 6 - Tabla 6'!$R$8</c:f>
              <c:strCache>
                <c:ptCount val="1"/>
                <c:pt idx="0">
                  <c:v>Gas Natural</c:v>
                </c:pt>
              </c:strCache>
            </c:strRef>
          </c:tx>
          <c:spPr>
            <a:gradFill flip="none" rotWithShape="1">
              <a:gsLst>
                <a:gs pos="0">
                  <a:srgbClr val="B05408"/>
                </a:gs>
                <a:gs pos="100000">
                  <a:srgbClr val="F79646"/>
                </a:gs>
              </a:gsLst>
              <a:path path="circle">
                <a:fillToRect l="100000" t="100000"/>
              </a:path>
              <a:tileRect r="-100000" b="-100000"/>
            </a:gradFill>
            <a:ln>
              <a:noFill/>
            </a:ln>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6'!$T$8:$AD$8</c:f>
              <c:numCache>
                <c:formatCode>#,##0.00</c:formatCode>
                <c:ptCount val="11"/>
                <c:pt idx="0">
                  <c:v>6403.6772499999997</c:v>
                </c:pt>
                <c:pt idx="1">
                  <c:v>3146.7778600000001</c:v>
                </c:pt>
                <c:pt idx="2">
                  <c:v>1713.14129</c:v>
                </c:pt>
                <c:pt idx="3">
                  <c:v>3002.71794</c:v>
                </c:pt>
                <c:pt idx="4">
                  <c:v>4042.3425299999999</c:v>
                </c:pt>
                <c:pt idx="5">
                  <c:v>4103.7799399999994</c:v>
                </c:pt>
                <c:pt idx="6">
                  <c:v>2284.4561899999999</c:v>
                </c:pt>
                <c:pt idx="7">
                  <c:v>1608.6775499999999</c:v>
                </c:pt>
                <c:pt idx="8">
                  <c:v>1966.9287300000001</c:v>
                </c:pt>
                <c:pt idx="9">
                  <c:v>2543.8203800000001</c:v>
                </c:pt>
                <c:pt idx="10">
                  <c:v>1427.4534200000001</c:v>
                </c:pt>
              </c:numCache>
            </c:numRef>
          </c:val>
          <c:extLst>
            <c:ext xmlns:c16="http://schemas.microsoft.com/office/drawing/2014/chart" uri="{C3380CC4-5D6E-409C-BE32-E72D297353CC}">
              <c16:uniqueId val="{00000003-11F9-42B3-8BAB-8B11E7DA30C8}"/>
            </c:ext>
          </c:extLst>
        </c:ser>
        <c:ser>
          <c:idx val="6"/>
          <c:order val="7"/>
          <c:tx>
            <c:strRef>
              <c:f>'Figuras 5 y 6 - Tabla 6'!$R$9</c:f>
              <c:strCache>
                <c:ptCount val="1"/>
                <c:pt idx="0">
                  <c:v>Diesel</c:v>
                </c:pt>
              </c:strCache>
            </c:strRef>
          </c:tx>
          <c:spPr>
            <a:gradFill flip="none" rotWithShape="1">
              <a:gsLst>
                <a:gs pos="0">
                  <a:schemeClr val="accent3">
                    <a:lumMod val="75000"/>
                  </a:schemeClr>
                </a:gs>
                <a:gs pos="48000">
                  <a:schemeClr val="accent3">
                    <a:lumMod val="75000"/>
                  </a:schemeClr>
                </a:gs>
                <a:gs pos="100000">
                  <a:srgbClr val="8DB630"/>
                </a:gs>
              </a:gsLst>
              <a:lin ang="16200000" scaled="1"/>
              <a:tileRect/>
            </a:gra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6'!$T$9:$AD$9</c:f>
              <c:numCache>
                <c:formatCode>#,##0.00</c:formatCode>
                <c:ptCount val="11"/>
                <c:pt idx="0">
                  <c:v>91.663989999999998</c:v>
                </c:pt>
                <c:pt idx="1">
                  <c:v>2285.14651</c:v>
                </c:pt>
                <c:pt idx="2">
                  <c:v>3879.3510500000002</c:v>
                </c:pt>
                <c:pt idx="3">
                  <c:v>3003.0931599999999</c:v>
                </c:pt>
                <c:pt idx="4">
                  <c:v>1874.0311799999999</c:v>
                </c:pt>
                <c:pt idx="5">
                  <c:v>360.80018999999999</c:v>
                </c:pt>
                <c:pt idx="6">
                  <c:v>263.97591999999997</c:v>
                </c:pt>
                <c:pt idx="7">
                  <c:v>991.55652999999995</c:v>
                </c:pt>
                <c:pt idx="8">
                  <c:v>937.65732000000003</c:v>
                </c:pt>
                <c:pt idx="9">
                  <c:v>1214.1261999999999</c:v>
                </c:pt>
                <c:pt idx="10">
                  <c:v>894.07219000000009</c:v>
                </c:pt>
              </c:numCache>
            </c:numRef>
          </c:val>
          <c:extLst>
            <c:ext xmlns:c16="http://schemas.microsoft.com/office/drawing/2014/chart" uri="{C3380CC4-5D6E-409C-BE32-E72D297353CC}">
              <c16:uniqueId val="{00000004-11F9-42B3-8BAB-8B11E7DA30C8}"/>
            </c:ext>
          </c:extLst>
        </c:ser>
        <c:ser>
          <c:idx val="0"/>
          <c:order val="8"/>
          <c:tx>
            <c:strRef>
              <c:f>'Figuras 5 y 6 - Tabla 6'!$R$3</c:f>
              <c:strCache>
                <c:ptCount val="1"/>
                <c:pt idx="0">
                  <c:v>Fuel Oil Nro. 6</c:v>
                </c:pt>
              </c:strCache>
            </c:strRef>
          </c:tx>
          <c:spPr>
            <a:solidFill>
              <a:schemeClr val="accent3">
                <a:lumMod val="50000"/>
              </a:schemeClr>
            </a:soli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6'!$T$3:$AD$3</c:f>
              <c:numCache>
                <c:formatCode>#,##0.00</c:formatCode>
                <c:ptCount val="11"/>
                <c:pt idx="0">
                  <c:v>19.288049999999998</c:v>
                </c:pt>
                <c:pt idx="1">
                  <c:v>378.07150999999999</c:v>
                </c:pt>
                <c:pt idx="2">
                  <c:v>330.27915999999999</c:v>
                </c:pt>
                <c:pt idx="3">
                  <c:v>307.94251000000003</c:v>
                </c:pt>
                <c:pt idx="4">
                  <c:v>275.84452000000005</c:v>
                </c:pt>
                <c:pt idx="5">
                  <c:v>192.18628000000004</c:v>
                </c:pt>
                <c:pt idx="6">
                  <c:v>151.96534</c:v>
                </c:pt>
                <c:pt idx="7">
                  <c:v>311.56879000000004</c:v>
                </c:pt>
                <c:pt idx="8">
                  <c:v>180.49598000000003</c:v>
                </c:pt>
                <c:pt idx="9">
                  <c:v>34.538660000000007</c:v>
                </c:pt>
                <c:pt idx="10">
                  <c:v>75.830120000000008</c:v>
                </c:pt>
              </c:numCache>
            </c:numRef>
          </c:val>
          <c:extLst>
            <c:ext xmlns:c16="http://schemas.microsoft.com/office/drawing/2014/chart" uri="{C3380CC4-5D6E-409C-BE32-E72D297353CC}">
              <c16:uniqueId val="{00000005-11F9-42B3-8BAB-8B11E7DA30C8}"/>
            </c:ext>
          </c:extLst>
        </c:ser>
        <c:ser>
          <c:idx val="3"/>
          <c:order val="9"/>
          <c:tx>
            <c:strRef>
              <c:f>'Figuras 5 y 6 - Tabla 6'!$R$6</c:f>
              <c:strCache>
                <c:ptCount val="1"/>
                <c:pt idx="0">
                  <c:v>Diesel + Fuel Oil</c:v>
                </c:pt>
              </c:strCache>
            </c:strRef>
          </c:tx>
          <c:spPr>
            <a:solidFill>
              <a:schemeClr val="accent3"/>
            </a:soli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6'!$T$6:$AD$6</c:f>
              <c:numCache>
                <c:formatCode>#,##0.00</c:formatCode>
                <c:ptCount val="11"/>
                <c:pt idx="0">
                  <c:v>43.0687</c:v>
                </c:pt>
                <c:pt idx="1">
                  <c:v>41.200620000000001</c:v>
                </c:pt>
                <c:pt idx="2">
                  <c:v>30.951270000000001</c:v>
                </c:pt>
                <c:pt idx="3">
                  <c:v>91.766859999999994</c:v>
                </c:pt>
                <c:pt idx="4">
                  <c:v>114.40786</c:v>
                </c:pt>
                <c:pt idx="5">
                  <c:v>69.067070000000001</c:v>
                </c:pt>
                <c:pt idx="6">
                  <c:v>48.419510000000002</c:v>
                </c:pt>
                <c:pt idx="7">
                  <c:v>20.860890000000001</c:v>
                </c:pt>
                <c:pt idx="8">
                  <c:v>8.3408800000000003</c:v>
                </c:pt>
                <c:pt idx="9">
                  <c:v>8.7218900000000001</c:v>
                </c:pt>
                <c:pt idx="10">
                  <c:v>0</c:v>
                </c:pt>
              </c:numCache>
            </c:numRef>
          </c:val>
          <c:extLst>
            <c:ext xmlns:c16="http://schemas.microsoft.com/office/drawing/2014/chart" uri="{C3380CC4-5D6E-409C-BE32-E72D297353CC}">
              <c16:uniqueId val="{00000006-11F9-42B3-8BAB-8B11E7DA30C8}"/>
            </c:ext>
          </c:extLst>
        </c:ser>
        <c:ser>
          <c:idx val="8"/>
          <c:order val="10"/>
          <c:tx>
            <c:strRef>
              <c:f>'Figuras 5 y 6 - Tabla 6'!$R$12</c:f>
              <c:strCache>
                <c:ptCount val="1"/>
                <c:pt idx="0">
                  <c:v>Cogeneración</c:v>
                </c:pt>
              </c:strCache>
            </c:strRef>
          </c:tx>
          <c:spPr>
            <a:solidFill>
              <a:srgbClr val="92D050"/>
            </a:solidFill>
          </c:spPr>
          <c:invertIfNegative val="0"/>
          <c:cat>
            <c:numRef>
              <c:f>'Figuras 5 y 6 - Tabla 6'!$T$2:$AD$2</c:f>
              <c:numCache>
                <c:formatCode>@</c:formatCode>
                <c:ptCount val="11"/>
                <c:pt idx="0">
                  <c:v>2006</c:v>
                </c:pt>
                <c:pt idx="1">
                  <c:v>2007</c:v>
                </c:pt>
                <c:pt idx="2">
                  <c:v>2008</c:v>
                </c:pt>
                <c:pt idx="3">
                  <c:v>2009</c:v>
                </c:pt>
                <c:pt idx="4">
                  <c:v>2010</c:v>
                </c:pt>
                <c:pt idx="5">
                  <c:v>2011</c:v>
                </c:pt>
                <c:pt idx="6">
                  <c:v>2012</c:v>
                </c:pt>
                <c:pt idx="7">
                  <c:v>2013</c:v>
                </c:pt>
                <c:pt idx="8" formatCode="General">
                  <c:v>2014</c:v>
                </c:pt>
                <c:pt idx="9" formatCode="General">
                  <c:v>2015</c:v>
                </c:pt>
                <c:pt idx="10" formatCode="General">
                  <c:v>2016</c:v>
                </c:pt>
              </c:numCache>
            </c:numRef>
          </c:cat>
          <c:val>
            <c:numRef>
              <c:f>'Figuras 5 y 6 - Tabla 6'!$T$12:$AD$12</c:f>
              <c:numCache>
                <c:formatCode>#,##0.00</c:formatCode>
                <c:ptCount val="11"/>
                <c:pt idx="0">
                  <c:v>0</c:v>
                </c:pt>
                <c:pt idx="1">
                  <c:v>0</c:v>
                </c:pt>
                <c:pt idx="2">
                  <c:v>0</c:v>
                </c:pt>
                <c:pt idx="3">
                  <c:v>0</c:v>
                </c:pt>
                <c:pt idx="4">
                  <c:v>0</c:v>
                </c:pt>
                <c:pt idx="5">
                  <c:v>0</c:v>
                </c:pt>
                <c:pt idx="6">
                  <c:v>25.02617</c:v>
                </c:pt>
                <c:pt idx="7">
                  <c:v>120.66354</c:v>
                </c:pt>
                <c:pt idx="8">
                  <c:v>122.22910999999999</c:v>
                </c:pt>
                <c:pt idx="9">
                  <c:v>133.90629000000001</c:v>
                </c:pt>
                <c:pt idx="10">
                  <c:v>95.239679999999993</c:v>
                </c:pt>
              </c:numCache>
            </c:numRef>
          </c:val>
          <c:extLst>
            <c:ext xmlns:c16="http://schemas.microsoft.com/office/drawing/2014/chart" uri="{C3380CC4-5D6E-409C-BE32-E72D297353CC}">
              <c16:uniqueId val="{00000008-11F9-42B3-8BAB-8B11E7DA30C8}"/>
            </c:ext>
          </c:extLst>
        </c:ser>
        <c:dLbls>
          <c:showLegendKey val="0"/>
          <c:showVal val="0"/>
          <c:showCatName val="0"/>
          <c:showSerName val="0"/>
          <c:showPercent val="0"/>
          <c:showBubbleSize val="0"/>
        </c:dLbls>
        <c:gapWidth val="75"/>
        <c:overlap val="100"/>
        <c:axId val="63287680"/>
        <c:axId val="63289216"/>
      </c:barChart>
      <c:catAx>
        <c:axId val="63287680"/>
        <c:scaling>
          <c:orientation val="minMax"/>
        </c:scaling>
        <c:delete val="0"/>
        <c:axPos val="b"/>
        <c:numFmt formatCode="@" sourceLinked="1"/>
        <c:majorTickMark val="none"/>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63289216"/>
        <c:crosses val="autoZero"/>
        <c:auto val="1"/>
        <c:lblAlgn val="ctr"/>
        <c:lblOffset val="100"/>
        <c:noMultiLvlLbl val="0"/>
      </c:catAx>
      <c:valAx>
        <c:axId val="6328921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spPr>
          <a:ln w="9525">
            <a:solidFill>
              <a:schemeClr val="bg1">
                <a:lumMod val="85000"/>
              </a:schemeClr>
            </a:solidFill>
          </a:ln>
        </c:spPr>
        <c:txPr>
          <a:bodyPr/>
          <a:lstStyle/>
          <a:p>
            <a:pPr>
              <a:defRPr sz="900">
                <a:latin typeface="+mn-lt"/>
                <a:cs typeface="Arial" pitchFamily="34" charset="0"/>
              </a:defRPr>
            </a:pPr>
            <a:endParaRPr lang="es-CL"/>
          </a:p>
        </c:txPr>
        <c:crossAx val="63287680"/>
        <c:crosses val="autoZero"/>
        <c:crossBetween val="between"/>
        <c:majorUnit val="4000"/>
      </c:valAx>
    </c:plotArea>
    <c:legend>
      <c:legendPos val="b"/>
      <c:layout>
        <c:manualLayout>
          <c:xMode val="edge"/>
          <c:yMode val="edge"/>
          <c:x val="8.8114222255496491E-2"/>
          <c:y val="0.86027704044076647"/>
          <c:w val="0.90382290184921765"/>
          <c:h val="0.12976114627176996"/>
        </c:manualLayout>
      </c:layout>
      <c:overlay val="0"/>
      <c:txPr>
        <a:bodyPr/>
        <a:lstStyle/>
        <a:p>
          <a:pPr>
            <a:defRPr sz="900">
              <a:latin typeface="+mn-lt"/>
              <a:cs typeface="Arial" pitchFamily="34" charset="0"/>
            </a:defRPr>
          </a:pPr>
          <a:endParaRPr lang="es-CL"/>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39405984656543"/>
          <c:y val="3.247266331914459E-3"/>
          <c:w val="0.46337155356279613"/>
          <c:h val="0.77167087416966795"/>
        </c:manualLayout>
      </c:layout>
      <c:pieChart>
        <c:varyColors val="1"/>
        <c:ser>
          <c:idx val="0"/>
          <c:order val="0"/>
          <c:explosion val="15"/>
          <c:dPt>
            <c:idx val="0"/>
            <c:bubble3D val="0"/>
            <c:spPr>
              <a:solidFill>
                <a:srgbClr val="8F1111"/>
              </a:solidFill>
            </c:spPr>
            <c:extLst>
              <c:ext xmlns:c16="http://schemas.microsoft.com/office/drawing/2014/chart" uri="{C3380CC4-5D6E-409C-BE32-E72D297353CC}">
                <c16:uniqueId val="{00000000-8336-46E0-9861-D74ACEE4045E}"/>
              </c:ext>
            </c:extLst>
          </c:dPt>
          <c:dPt>
            <c:idx val="1"/>
            <c:bubble3D val="0"/>
            <c:spPr>
              <a:solidFill>
                <a:srgbClr val="C51717"/>
              </a:solidFill>
            </c:spPr>
            <c:extLst>
              <c:ext xmlns:c16="http://schemas.microsoft.com/office/drawing/2014/chart" uri="{C3380CC4-5D6E-409C-BE32-E72D297353CC}">
                <c16:uniqueId val="{00000001-8336-46E0-9861-D74ACEE4045E}"/>
              </c:ext>
            </c:extLst>
          </c:dPt>
          <c:dPt>
            <c:idx val="2"/>
            <c:bubble3D val="0"/>
            <c:spPr>
              <a:solidFill>
                <a:srgbClr val="EA4C4C"/>
              </a:solidFill>
            </c:spPr>
            <c:extLst>
              <c:ext xmlns:c16="http://schemas.microsoft.com/office/drawing/2014/chart" uri="{C3380CC4-5D6E-409C-BE32-E72D297353CC}">
                <c16:uniqueId val="{00000002-8336-46E0-9861-D74ACEE4045E}"/>
              </c:ext>
            </c:extLst>
          </c:dPt>
          <c:dPt>
            <c:idx val="3"/>
            <c:bubble3D val="0"/>
            <c:spPr>
              <a:solidFill>
                <a:srgbClr val="D08600"/>
              </a:solidFill>
            </c:spPr>
            <c:extLst>
              <c:ext xmlns:c16="http://schemas.microsoft.com/office/drawing/2014/chart" uri="{C3380CC4-5D6E-409C-BE32-E72D297353CC}">
                <c16:uniqueId val="{00000003-8336-46E0-9861-D74ACEE4045E}"/>
              </c:ext>
            </c:extLst>
          </c:dPt>
          <c:dPt>
            <c:idx val="4"/>
            <c:bubble3D val="0"/>
            <c:spPr>
              <a:solidFill>
                <a:srgbClr val="FFD893"/>
              </a:solidFill>
            </c:spPr>
            <c:extLst>
              <c:ext xmlns:c16="http://schemas.microsoft.com/office/drawing/2014/chart" uri="{C3380CC4-5D6E-409C-BE32-E72D297353CC}">
                <c16:uniqueId val="{00000004-8336-46E0-9861-D74ACEE4045E}"/>
              </c:ext>
            </c:extLst>
          </c:dPt>
          <c:dPt>
            <c:idx val="5"/>
            <c:bubble3D val="0"/>
            <c:spPr>
              <a:solidFill>
                <a:srgbClr val="858585"/>
              </a:solidFill>
            </c:spPr>
            <c:extLst>
              <c:ext xmlns:c16="http://schemas.microsoft.com/office/drawing/2014/chart" uri="{C3380CC4-5D6E-409C-BE32-E72D297353CC}">
                <c16:uniqueId val="{00000005-8336-46E0-9861-D74ACEE4045E}"/>
              </c:ext>
            </c:extLst>
          </c:dPt>
          <c:dLbls>
            <c:dLbl>
              <c:idx val="0"/>
              <c:layout>
                <c:manualLayout>
                  <c:x val="-1.3058613964464314E-2"/>
                  <c:y val="1.079462105668432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336-46E0-9861-D74ACEE4045E}"/>
                </c:ext>
              </c:extLst>
            </c:dLbl>
            <c:dLbl>
              <c:idx val="1"/>
              <c:layout>
                <c:manualLayout>
                  <c:x val="1.6102868135910026E-2"/>
                  <c:y val="2.2951400903557565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36-46E0-9861-D74ACEE4045E}"/>
                </c:ext>
              </c:extLst>
            </c:dLbl>
            <c:dLbl>
              <c:idx val="2"/>
              <c:layout>
                <c:manualLayout>
                  <c:x val="1.1709879870482019E-2"/>
                  <c:y val="-9.0800432771737279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336-46E0-9861-D74ACEE4045E}"/>
                </c:ext>
              </c:extLst>
            </c:dLbl>
            <c:dLbl>
              <c:idx val="3"/>
              <c:layout>
                <c:manualLayout>
                  <c:x val="1.356141705971212E-2"/>
                  <c:y val="-3.24057941702529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336-46E0-9861-D74ACEE4045E}"/>
                </c:ext>
              </c:extLst>
            </c:dLbl>
            <c:dLbl>
              <c:idx val="4"/>
              <c:layout>
                <c:manualLayout>
                  <c:x val="2.3657169132608874E-2"/>
                  <c:y val="4.88985155149642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336-46E0-9861-D74ACEE4045E}"/>
                </c:ext>
              </c:extLst>
            </c:dLbl>
            <c:dLbl>
              <c:idx val="5"/>
              <c:layout>
                <c:manualLayout>
                  <c:x val="-0.14493971392717028"/>
                  <c:y val="2.33093026429292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336-46E0-9861-D74ACEE4045E}"/>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'Figuras 5 y 6 - Tabla 6'!$AG$18:$AG$23</c:f>
              <c:strCache>
                <c:ptCount val="6"/>
                <c:pt idx="0">
                  <c:v>Carbón</c:v>
                </c:pt>
                <c:pt idx="1">
                  <c:v>Gas Natural</c:v>
                </c:pt>
                <c:pt idx="2">
                  <c:v>Diesel + Fuel Oil</c:v>
                </c:pt>
                <c:pt idx="3">
                  <c:v>Solar+Eólico</c:v>
                </c:pt>
                <c:pt idx="4">
                  <c:v>Hidro </c:v>
                </c:pt>
                <c:pt idx="5">
                  <c:v>Cogeneración</c:v>
                </c:pt>
              </c:strCache>
            </c:strRef>
          </c:cat>
          <c:val>
            <c:numRef>
              <c:f>'Figuras 5 y 6 - Tabla 6'!$AS$18:$AS$23</c:f>
              <c:numCache>
                <c:formatCode>0.0%</c:formatCode>
                <c:ptCount val="6"/>
                <c:pt idx="0">
                  <c:v>0.78255745833382673</c:v>
                </c:pt>
                <c:pt idx="1">
                  <c:v>0.10765163237192266</c:v>
                </c:pt>
                <c:pt idx="2">
                  <c:v>4.0407849568898022E-2</c:v>
                </c:pt>
                <c:pt idx="3">
                  <c:v>5.7771444823158061E-2</c:v>
                </c:pt>
                <c:pt idx="4">
                  <c:v>3.7606685896196062E-3</c:v>
                </c:pt>
                <c:pt idx="5">
                  <c:v>7.8509463125749149E-3</c:v>
                </c:pt>
              </c:numCache>
            </c:numRef>
          </c:val>
          <c:extLst>
            <c:ext xmlns:c16="http://schemas.microsoft.com/office/drawing/2014/chart" uri="{C3380CC4-5D6E-409C-BE32-E72D297353CC}">
              <c16:uniqueId val="{00000006-8336-46E0-9861-D74ACEE4045E}"/>
            </c:ext>
          </c:extLst>
        </c:ser>
        <c:dLbls>
          <c:showLegendKey val="0"/>
          <c:showVal val="0"/>
          <c:showCatName val="0"/>
          <c:showSerName val="0"/>
          <c:showPercent val="0"/>
          <c:showBubbleSize val="0"/>
          <c:showLeaderLines val="1"/>
        </c:dLbls>
        <c:firstSliceAng val="150"/>
      </c:pieChart>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35337628251033E-2"/>
          <c:y val="0.12457960704607079"/>
          <c:w val="0.88299193509902174"/>
          <c:h val="0.60758082912629718"/>
        </c:manualLayout>
      </c:layout>
      <c:areaChart>
        <c:grouping val="stacked"/>
        <c:varyColors val="0"/>
        <c:ser>
          <c:idx val="10"/>
          <c:order val="0"/>
          <c:tx>
            <c:strRef>
              <c:f>'Figura 7'!$B$11</c:f>
              <c:strCache>
                <c:ptCount val="1"/>
                <c:pt idx="0">
                  <c:v>Eólico</c:v>
                </c:pt>
              </c:strCache>
            </c:strRef>
          </c:tx>
          <c:spPr>
            <a:solidFill>
              <a:schemeClr val="accent1">
                <a:lumMod val="60000"/>
                <a:lumOff val="40000"/>
              </a:schemeClr>
            </a:solidFill>
            <a:ln w="25400">
              <a:noFill/>
            </a:ln>
          </c:spPr>
          <c:cat>
            <c:multiLvlStrRef>
              <c:f>'Figura 7'!$C$1:$CP$2</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0">
                    <c:v>  </c:v>
                  </c:pt>
                  <c:pt idx="91">
                    <c:v>.</c:v>
                  </c:pt>
                </c:lvl>
                <c:lvl>
                  <c:pt idx="0">
                    <c:v>Julio</c:v>
                  </c:pt>
                  <c:pt idx="31">
                    <c:v>Agosto</c:v>
                  </c:pt>
                  <c:pt idx="62">
                    <c:v>Septiembre</c:v>
                  </c:pt>
                </c:lvl>
              </c:multiLvlStrCache>
            </c:multiLvlStrRef>
          </c:cat>
          <c:val>
            <c:numRef>
              <c:f>'Figura 7'!$C$11:$CP$11</c:f>
              <c:numCache>
                <c:formatCode>General</c:formatCode>
                <c:ptCount val="92"/>
                <c:pt idx="0">
                  <c:v>0.56140999999999996</c:v>
                </c:pt>
                <c:pt idx="1">
                  <c:v>0.59526000000000001</c:v>
                </c:pt>
                <c:pt idx="2">
                  <c:v>0.61165000000000003</c:v>
                </c:pt>
                <c:pt idx="3">
                  <c:v>0.81811</c:v>
                </c:pt>
                <c:pt idx="4">
                  <c:v>1.03199</c:v>
                </c:pt>
                <c:pt idx="5">
                  <c:v>0.47116000000000002</c:v>
                </c:pt>
                <c:pt idx="6">
                  <c:v>0.4153</c:v>
                </c:pt>
                <c:pt idx="7">
                  <c:v>0.16800000000000001</c:v>
                </c:pt>
                <c:pt idx="8">
                  <c:v>0.65149999999999997</c:v>
                </c:pt>
                <c:pt idx="9">
                  <c:v>0.55359999999999998</c:v>
                </c:pt>
                <c:pt idx="10">
                  <c:v>0.48934</c:v>
                </c:pt>
                <c:pt idx="11">
                  <c:v>0.61126000000000003</c:v>
                </c:pt>
                <c:pt idx="12">
                  <c:v>0.64819000000000004</c:v>
                </c:pt>
                <c:pt idx="13">
                  <c:v>0.49964999999999998</c:v>
                </c:pt>
                <c:pt idx="14">
                  <c:v>0.58048</c:v>
                </c:pt>
                <c:pt idx="15">
                  <c:v>0.62746000000000002</c:v>
                </c:pt>
                <c:pt idx="16">
                  <c:v>0.68364999999999998</c:v>
                </c:pt>
                <c:pt idx="17">
                  <c:v>0.33829999999999999</c:v>
                </c:pt>
                <c:pt idx="18">
                  <c:v>0.43353999999999998</c:v>
                </c:pt>
                <c:pt idx="19">
                  <c:v>0.46694000000000002</c:v>
                </c:pt>
                <c:pt idx="20">
                  <c:v>0.82213999999999998</c:v>
                </c:pt>
                <c:pt idx="21">
                  <c:v>0.51788999999999996</c:v>
                </c:pt>
                <c:pt idx="22">
                  <c:v>0.52922000000000002</c:v>
                </c:pt>
                <c:pt idx="23">
                  <c:v>0.69645000000000001</c:v>
                </c:pt>
                <c:pt idx="24">
                  <c:v>0.43546000000000001</c:v>
                </c:pt>
                <c:pt idx="25">
                  <c:v>0.31757000000000002</c:v>
                </c:pt>
                <c:pt idx="26">
                  <c:v>0.67525999999999997</c:v>
                </c:pt>
                <c:pt idx="27">
                  <c:v>0.74490000000000001</c:v>
                </c:pt>
                <c:pt idx="28">
                  <c:v>0.70553999999999994</c:v>
                </c:pt>
                <c:pt idx="29">
                  <c:v>0.67981000000000003</c:v>
                </c:pt>
                <c:pt idx="30">
                  <c:v>0.53088000000000002</c:v>
                </c:pt>
                <c:pt idx="31">
                  <c:v>0.38873999999999997</c:v>
                </c:pt>
                <c:pt idx="32">
                  <c:v>0.58509</c:v>
                </c:pt>
                <c:pt idx="33">
                  <c:v>0.52749000000000001</c:v>
                </c:pt>
                <c:pt idx="34">
                  <c:v>0.59724999999999995</c:v>
                </c:pt>
                <c:pt idx="35">
                  <c:v>0.47008</c:v>
                </c:pt>
                <c:pt idx="36">
                  <c:v>0.46777999999999997</c:v>
                </c:pt>
                <c:pt idx="37">
                  <c:v>0.69567999999999997</c:v>
                </c:pt>
                <c:pt idx="38">
                  <c:v>0.64978999999999998</c:v>
                </c:pt>
                <c:pt idx="39">
                  <c:v>0.70291000000000003</c:v>
                </c:pt>
                <c:pt idx="40">
                  <c:v>0.83013999999999999</c:v>
                </c:pt>
                <c:pt idx="41">
                  <c:v>0.65234999999999999</c:v>
                </c:pt>
                <c:pt idx="42">
                  <c:v>0.61721999999999999</c:v>
                </c:pt>
                <c:pt idx="43">
                  <c:v>0.53683000000000003</c:v>
                </c:pt>
                <c:pt idx="44">
                  <c:v>0.58623999999999998</c:v>
                </c:pt>
                <c:pt idx="45">
                  <c:v>0.72033000000000003</c:v>
                </c:pt>
                <c:pt idx="46">
                  <c:v>0.75900999999999996</c:v>
                </c:pt>
                <c:pt idx="47">
                  <c:v>0.71748999999999996</c:v>
                </c:pt>
                <c:pt idx="48">
                  <c:v>0.86800999999999995</c:v>
                </c:pt>
                <c:pt idx="49">
                  <c:v>0.65900000000000003</c:v>
                </c:pt>
                <c:pt idx="50">
                  <c:v>0.65061000000000002</c:v>
                </c:pt>
                <c:pt idx="51">
                  <c:v>0.77539999999999998</c:v>
                </c:pt>
                <c:pt idx="52">
                  <c:v>0.75941999999999998</c:v>
                </c:pt>
                <c:pt idx="53">
                  <c:v>0.59641999999999995</c:v>
                </c:pt>
                <c:pt idx="54">
                  <c:v>0.27078000000000002</c:v>
                </c:pt>
                <c:pt idx="55">
                  <c:v>0.56901999999999997</c:v>
                </c:pt>
                <c:pt idx="56">
                  <c:v>0.76448000000000005</c:v>
                </c:pt>
                <c:pt idx="57">
                  <c:v>0.43442999999999998</c:v>
                </c:pt>
                <c:pt idx="58">
                  <c:v>0.61216000000000004</c:v>
                </c:pt>
                <c:pt idx="59">
                  <c:v>9.3020000000000005E-2</c:v>
                </c:pt>
                <c:pt idx="60">
                  <c:v>0.53849999999999998</c:v>
                </c:pt>
                <c:pt idx="61">
                  <c:v>0.83884999999999998</c:v>
                </c:pt>
                <c:pt idx="62">
                  <c:v>0.71814</c:v>
                </c:pt>
                <c:pt idx="63">
                  <c:v>0.60812999999999995</c:v>
                </c:pt>
                <c:pt idx="64">
                  <c:v>0.74880000000000002</c:v>
                </c:pt>
                <c:pt idx="65">
                  <c:v>0.73472000000000004</c:v>
                </c:pt>
                <c:pt idx="66">
                  <c:v>0.46962999999999999</c:v>
                </c:pt>
                <c:pt idx="67">
                  <c:v>0.70774999999999999</c:v>
                </c:pt>
                <c:pt idx="68">
                  <c:v>0.65146000000000004</c:v>
                </c:pt>
                <c:pt idx="69">
                  <c:v>0.68218000000000001</c:v>
                </c:pt>
                <c:pt idx="70">
                  <c:v>0.77664</c:v>
                </c:pt>
                <c:pt idx="71">
                  <c:v>0.77632000000000001</c:v>
                </c:pt>
                <c:pt idx="72">
                  <c:v>0.76627000000000001</c:v>
                </c:pt>
                <c:pt idx="73">
                  <c:v>0.74399999999999999</c:v>
                </c:pt>
                <c:pt idx="74">
                  <c:v>0.72977999999999998</c:v>
                </c:pt>
                <c:pt idx="75">
                  <c:v>0.50919999999999999</c:v>
                </c:pt>
                <c:pt idx="76">
                  <c:v>0.70753999999999995</c:v>
                </c:pt>
                <c:pt idx="77">
                  <c:v>0.59994000000000003</c:v>
                </c:pt>
                <c:pt idx="78">
                  <c:v>0.67974000000000001</c:v>
                </c:pt>
                <c:pt idx="79">
                  <c:v>0.71013999999999999</c:v>
                </c:pt>
                <c:pt idx="80">
                  <c:v>0.63661000000000001</c:v>
                </c:pt>
                <c:pt idx="81">
                  <c:v>0.78693999999999997</c:v>
                </c:pt>
                <c:pt idx="82">
                  <c:v>0.73843000000000003</c:v>
                </c:pt>
                <c:pt idx="83">
                  <c:v>0.71648000000000001</c:v>
                </c:pt>
                <c:pt idx="84">
                  <c:v>0.76275000000000004</c:v>
                </c:pt>
                <c:pt idx="85">
                  <c:v>0.65178000000000003</c:v>
                </c:pt>
                <c:pt idx="86">
                  <c:v>0.73785999999999996</c:v>
                </c:pt>
                <c:pt idx="87">
                  <c:v>0.68181000000000003</c:v>
                </c:pt>
                <c:pt idx="88">
                  <c:v>0.71194000000000002</c:v>
                </c:pt>
                <c:pt idx="89">
                  <c:v>0.68620000000000003</c:v>
                </c:pt>
                <c:pt idx="90">
                  <c:v>0.58240999999999998</c:v>
                </c:pt>
                <c:pt idx="91">
                  <c:v>0.81315999999999999</c:v>
                </c:pt>
              </c:numCache>
            </c:numRef>
          </c:val>
          <c:extLst>
            <c:ext xmlns:c16="http://schemas.microsoft.com/office/drawing/2014/chart" uri="{C3380CC4-5D6E-409C-BE32-E72D297353CC}">
              <c16:uniqueId val="{00000007-E701-4E94-BD4F-E819A6CCE7A9}"/>
            </c:ext>
          </c:extLst>
        </c:ser>
        <c:ser>
          <c:idx val="5"/>
          <c:order val="1"/>
          <c:tx>
            <c:strRef>
              <c:f>'Figura 7'!$B$8</c:f>
              <c:strCache>
                <c:ptCount val="1"/>
                <c:pt idx="0">
                  <c:v>Hidro</c:v>
                </c:pt>
              </c:strCache>
            </c:strRef>
          </c:tx>
          <c:spPr>
            <a:solidFill>
              <a:schemeClr val="accent1"/>
            </a:solidFill>
          </c:spPr>
          <c:cat>
            <c:multiLvlStrRef>
              <c:f>'Figura 7'!$C$1:$CP$2</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0">
                    <c:v>  </c:v>
                  </c:pt>
                  <c:pt idx="91">
                    <c:v>.</c:v>
                  </c:pt>
                </c:lvl>
                <c:lvl>
                  <c:pt idx="0">
                    <c:v>Julio</c:v>
                  </c:pt>
                  <c:pt idx="31">
                    <c:v>Agosto</c:v>
                  </c:pt>
                  <c:pt idx="62">
                    <c:v>Septiembre</c:v>
                  </c:pt>
                </c:lvl>
              </c:multiLvlStrCache>
            </c:multiLvlStrRef>
          </c:cat>
          <c:val>
            <c:numRef>
              <c:f>'Figura 7'!$C$8:$CP$8</c:f>
              <c:numCache>
                <c:formatCode>General</c:formatCode>
                <c:ptCount val="92"/>
                <c:pt idx="0">
                  <c:v>0.23443</c:v>
                </c:pt>
                <c:pt idx="1">
                  <c:v>0.2102</c:v>
                </c:pt>
                <c:pt idx="2">
                  <c:v>0.2072</c:v>
                </c:pt>
                <c:pt idx="3">
                  <c:v>0.20669000000000001</c:v>
                </c:pt>
                <c:pt idx="4">
                  <c:v>0.20155999999999999</c:v>
                </c:pt>
                <c:pt idx="5">
                  <c:v>0.20488999999999999</c:v>
                </c:pt>
                <c:pt idx="6">
                  <c:v>0.20524000000000001</c:v>
                </c:pt>
                <c:pt idx="7">
                  <c:v>0.18931999999999999</c:v>
                </c:pt>
                <c:pt idx="8">
                  <c:v>0.20175000000000001</c:v>
                </c:pt>
                <c:pt idx="9">
                  <c:v>0.20929</c:v>
                </c:pt>
                <c:pt idx="10">
                  <c:v>0.18287</c:v>
                </c:pt>
                <c:pt idx="11">
                  <c:v>0.23896999999999999</c:v>
                </c:pt>
                <c:pt idx="12">
                  <c:v>0.22353999999999999</c:v>
                </c:pt>
                <c:pt idx="13">
                  <c:v>0.19792000000000001</c:v>
                </c:pt>
                <c:pt idx="14">
                  <c:v>0.13815</c:v>
                </c:pt>
                <c:pt idx="15">
                  <c:v>0.19605</c:v>
                </c:pt>
                <c:pt idx="16">
                  <c:v>0.20007</c:v>
                </c:pt>
                <c:pt idx="17">
                  <c:v>0.2041</c:v>
                </c:pt>
                <c:pt idx="18">
                  <c:v>0.20269999999999999</c:v>
                </c:pt>
                <c:pt idx="19">
                  <c:v>0.20721999999999999</c:v>
                </c:pt>
                <c:pt idx="20">
                  <c:v>0.20139000000000001</c:v>
                </c:pt>
                <c:pt idx="21">
                  <c:v>0.20521</c:v>
                </c:pt>
                <c:pt idx="22">
                  <c:v>0.20677000000000001</c:v>
                </c:pt>
                <c:pt idx="23">
                  <c:v>0.20866000000000001</c:v>
                </c:pt>
                <c:pt idx="24">
                  <c:v>0.20910999999999999</c:v>
                </c:pt>
                <c:pt idx="25">
                  <c:v>0.20351</c:v>
                </c:pt>
                <c:pt idx="26">
                  <c:v>0.19961999999999999</c:v>
                </c:pt>
                <c:pt idx="27">
                  <c:v>0.19980999999999999</c:v>
                </c:pt>
                <c:pt idx="28">
                  <c:v>0.18937999999999999</c:v>
                </c:pt>
                <c:pt idx="29">
                  <c:v>0.19875999999999999</c:v>
                </c:pt>
                <c:pt idx="30">
                  <c:v>0.20480000000000001</c:v>
                </c:pt>
                <c:pt idx="31">
                  <c:v>0.20674000000000001</c:v>
                </c:pt>
                <c:pt idx="32">
                  <c:v>0.20186999999999999</c:v>
                </c:pt>
                <c:pt idx="33">
                  <c:v>0.20322000000000001</c:v>
                </c:pt>
                <c:pt idx="34">
                  <c:v>0.20266999999999999</c:v>
                </c:pt>
                <c:pt idx="35">
                  <c:v>0.20991000000000001</c:v>
                </c:pt>
                <c:pt idx="36">
                  <c:v>0.19982</c:v>
                </c:pt>
                <c:pt idx="37">
                  <c:v>0.19867000000000001</c:v>
                </c:pt>
                <c:pt idx="38">
                  <c:v>0.20200000000000001</c:v>
                </c:pt>
                <c:pt idx="39">
                  <c:v>0.19836999999999999</c:v>
                </c:pt>
                <c:pt idx="40">
                  <c:v>0.19611000000000001</c:v>
                </c:pt>
                <c:pt idx="41">
                  <c:v>0.19888</c:v>
                </c:pt>
                <c:pt idx="42">
                  <c:v>0.18839</c:v>
                </c:pt>
                <c:pt idx="43">
                  <c:v>0.17537</c:v>
                </c:pt>
                <c:pt idx="44">
                  <c:v>0.16214000000000001</c:v>
                </c:pt>
                <c:pt idx="45">
                  <c:v>0.17480000000000001</c:v>
                </c:pt>
                <c:pt idx="46">
                  <c:v>0.18573000000000001</c:v>
                </c:pt>
                <c:pt idx="47">
                  <c:v>0.19241</c:v>
                </c:pt>
                <c:pt idx="48">
                  <c:v>0.20333999999999999</c:v>
                </c:pt>
                <c:pt idx="49">
                  <c:v>0.18579000000000001</c:v>
                </c:pt>
                <c:pt idx="50">
                  <c:v>0.18568999999999999</c:v>
                </c:pt>
                <c:pt idx="51">
                  <c:v>0.17971000000000001</c:v>
                </c:pt>
                <c:pt idx="52">
                  <c:v>0.18715000000000001</c:v>
                </c:pt>
                <c:pt idx="53">
                  <c:v>0.18628</c:v>
                </c:pt>
                <c:pt idx="54">
                  <c:v>0.18212</c:v>
                </c:pt>
                <c:pt idx="55">
                  <c:v>0.18487000000000001</c:v>
                </c:pt>
                <c:pt idx="56">
                  <c:v>0.17483000000000001</c:v>
                </c:pt>
                <c:pt idx="57">
                  <c:v>0.18582000000000001</c:v>
                </c:pt>
                <c:pt idx="58">
                  <c:v>0.17999000000000001</c:v>
                </c:pt>
                <c:pt idx="59">
                  <c:v>0.16983999999999999</c:v>
                </c:pt>
                <c:pt idx="60">
                  <c:v>0.18719</c:v>
                </c:pt>
                <c:pt idx="61">
                  <c:v>0.20716000000000001</c:v>
                </c:pt>
                <c:pt idx="62">
                  <c:v>0.25223000000000001</c:v>
                </c:pt>
                <c:pt idx="63">
                  <c:v>0.20288</c:v>
                </c:pt>
                <c:pt idx="64">
                  <c:v>0.1895</c:v>
                </c:pt>
                <c:pt idx="65">
                  <c:v>0.18855</c:v>
                </c:pt>
                <c:pt idx="66">
                  <c:v>0.20496</c:v>
                </c:pt>
                <c:pt idx="67">
                  <c:v>0.20150999999999999</c:v>
                </c:pt>
                <c:pt idx="68">
                  <c:v>0.1573</c:v>
                </c:pt>
                <c:pt idx="69">
                  <c:v>0.20319999999999999</c:v>
                </c:pt>
                <c:pt idx="70">
                  <c:v>0.20351</c:v>
                </c:pt>
                <c:pt idx="71">
                  <c:v>0.20874000000000001</c:v>
                </c:pt>
                <c:pt idx="72">
                  <c:v>0.20499999999999999</c:v>
                </c:pt>
                <c:pt idx="73">
                  <c:v>0.2087</c:v>
                </c:pt>
                <c:pt idx="74">
                  <c:v>0.20283999999999999</c:v>
                </c:pt>
                <c:pt idx="75">
                  <c:v>0.20815</c:v>
                </c:pt>
                <c:pt idx="76">
                  <c:v>0.20935999999999999</c:v>
                </c:pt>
                <c:pt idx="77">
                  <c:v>0.20230000000000001</c:v>
                </c:pt>
                <c:pt idx="78">
                  <c:v>0.20594999999999999</c:v>
                </c:pt>
                <c:pt idx="79">
                  <c:v>0.19813</c:v>
                </c:pt>
                <c:pt idx="80">
                  <c:v>0.19824</c:v>
                </c:pt>
                <c:pt idx="81">
                  <c:v>0.20401</c:v>
                </c:pt>
                <c:pt idx="82">
                  <c:v>0.20341999999999999</c:v>
                </c:pt>
                <c:pt idx="83">
                  <c:v>0.20654</c:v>
                </c:pt>
                <c:pt idx="84">
                  <c:v>0.20549000000000001</c:v>
                </c:pt>
                <c:pt idx="85">
                  <c:v>0.19311</c:v>
                </c:pt>
                <c:pt idx="86">
                  <c:v>0.21983</c:v>
                </c:pt>
                <c:pt idx="87">
                  <c:v>0.20871999999999999</c:v>
                </c:pt>
                <c:pt idx="88">
                  <c:v>0.21013999999999999</c:v>
                </c:pt>
                <c:pt idx="89">
                  <c:v>0.20682</c:v>
                </c:pt>
                <c:pt idx="90">
                  <c:v>0.19819999999999999</c:v>
                </c:pt>
                <c:pt idx="91">
                  <c:v>0.19908999999999999</c:v>
                </c:pt>
              </c:numCache>
            </c:numRef>
          </c:val>
          <c:extLst>
            <c:ext xmlns:c16="http://schemas.microsoft.com/office/drawing/2014/chart" uri="{C3380CC4-5D6E-409C-BE32-E72D297353CC}">
              <c16:uniqueId val="{00000000-E701-4E94-BD4F-E819A6CCE7A9}"/>
            </c:ext>
          </c:extLst>
        </c:ser>
        <c:ser>
          <c:idx val="9"/>
          <c:order val="2"/>
          <c:tx>
            <c:strRef>
              <c:f>'Figura 7'!$B$10</c:f>
              <c:strCache>
                <c:ptCount val="1"/>
                <c:pt idx="0">
                  <c:v>Solar</c:v>
                </c:pt>
              </c:strCache>
            </c:strRef>
          </c:tx>
          <c:spPr>
            <a:solidFill>
              <a:srgbClr val="FFFF00"/>
            </a:solidFill>
            <a:ln w="25400">
              <a:noFill/>
            </a:ln>
          </c:spPr>
          <c:cat>
            <c:multiLvlStrRef>
              <c:f>'Figura 7'!$C$1:$CP$2</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0">
                    <c:v>  </c:v>
                  </c:pt>
                  <c:pt idx="91">
                    <c:v>.</c:v>
                  </c:pt>
                </c:lvl>
                <c:lvl>
                  <c:pt idx="0">
                    <c:v>Julio</c:v>
                  </c:pt>
                  <c:pt idx="31">
                    <c:v>Agosto</c:v>
                  </c:pt>
                  <c:pt idx="62">
                    <c:v>Septiembre</c:v>
                  </c:pt>
                </c:lvl>
              </c:multiLvlStrCache>
            </c:multiLvlStrRef>
          </c:cat>
          <c:val>
            <c:numRef>
              <c:f>'Figura 7'!$C$10:$CP$10</c:f>
              <c:numCache>
                <c:formatCode>General</c:formatCode>
                <c:ptCount val="92"/>
                <c:pt idx="0">
                  <c:v>1.91787</c:v>
                </c:pt>
                <c:pt idx="1">
                  <c:v>1.5570600000000001</c:v>
                </c:pt>
                <c:pt idx="2">
                  <c:v>1.69642</c:v>
                </c:pt>
                <c:pt idx="3">
                  <c:v>0.94203999999999999</c:v>
                </c:pt>
                <c:pt idx="4">
                  <c:v>2.0207600000000001</c:v>
                </c:pt>
                <c:pt idx="5">
                  <c:v>2.0012599999999998</c:v>
                </c:pt>
                <c:pt idx="6">
                  <c:v>1.04816</c:v>
                </c:pt>
                <c:pt idx="7">
                  <c:v>1.42249</c:v>
                </c:pt>
                <c:pt idx="8">
                  <c:v>1.8069599999999999</c:v>
                </c:pt>
                <c:pt idx="9">
                  <c:v>1.3699699999999999</c:v>
                </c:pt>
                <c:pt idx="10">
                  <c:v>2.08894</c:v>
                </c:pt>
                <c:pt idx="11">
                  <c:v>2.1579100000000002</c:v>
                </c:pt>
                <c:pt idx="12">
                  <c:v>2.1572900000000002</c:v>
                </c:pt>
                <c:pt idx="13">
                  <c:v>2.1844600000000001</c:v>
                </c:pt>
                <c:pt idx="14">
                  <c:v>2.1842000000000001</c:v>
                </c:pt>
                <c:pt idx="15">
                  <c:v>2.19285</c:v>
                </c:pt>
                <c:pt idx="16">
                  <c:v>2.2524799999999998</c:v>
                </c:pt>
                <c:pt idx="17">
                  <c:v>2.17428</c:v>
                </c:pt>
                <c:pt idx="18">
                  <c:v>1.97847</c:v>
                </c:pt>
                <c:pt idx="19">
                  <c:v>2.17991</c:v>
                </c:pt>
                <c:pt idx="20">
                  <c:v>2.15306</c:v>
                </c:pt>
                <c:pt idx="21">
                  <c:v>2.2032500000000002</c:v>
                </c:pt>
                <c:pt idx="22">
                  <c:v>2.2628699999999999</c:v>
                </c:pt>
                <c:pt idx="23">
                  <c:v>2.2055799999999999</c:v>
                </c:pt>
                <c:pt idx="24">
                  <c:v>2.21353</c:v>
                </c:pt>
                <c:pt idx="25">
                  <c:v>2.2988200000000001</c:v>
                </c:pt>
                <c:pt idx="26">
                  <c:v>2.3049300000000001</c:v>
                </c:pt>
                <c:pt idx="27">
                  <c:v>2.14777</c:v>
                </c:pt>
                <c:pt idx="28">
                  <c:v>2.29467</c:v>
                </c:pt>
                <c:pt idx="29">
                  <c:v>2.1524299999999998</c:v>
                </c:pt>
                <c:pt idx="30">
                  <c:v>2.2808999999999999</c:v>
                </c:pt>
                <c:pt idx="31">
                  <c:v>2.2765499999999999</c:v>
                </c:pt>
                <c:pt idx="32">
                  <c:v>2.3233600000000001</c:v>
                </c:pt>
                <c:pt idx="33">
                  <c:v>2.3209599999999999</c:v>
                </c:pt>
                <c:pt idx="34">
                  <c:v>2.302</c:v>
                </c:pt>
                <c:pt idx="35">
                  <c:v>2.3525800000000001</c:v>
                </c:pt>
                <c:pt idx="36">
                  <c:v>1.68655</c:v>
                </c:pt>
                <c:pt idx="37">
                  <c:v>2.4513199999999999</c:v>
                </c:pt>
                <c:pt idx="38">
                  <c:v>2.4452699999999998</c:v>
                </c:pt>
                <c:pt idx="39">
                  <c:v>2.3068200000000001</c:v>
                </c:pt>
                <c:pt idx="40">
                  <c:v>2.4874399999999999</c:v>
                </c:pt>
                <c:pt idx="41">
                  <c:v>2.4597899999999999</c:v>
                </c:pt>
                <c:pt idx="42">
                  <c:v>2.4643999999999999</c:v>
                </c:pt>
                <c:pt idx="43">
                  <c:v>2.5256799999999999</c:v>
                </c:pt>
                <c:pt idx="44">
                  <c:v>1.5962400000000001</c:v>
                </c:pt>
                <c:pt idx="45">
                  <c:v>2.5680999999999998</c:v>
                </c:pt>
                <c:pt idx="46">
                  <c:v>2.5562100000000001</c:v>
                </c:pt>
                <c:pt idx="47">
                  <c:v>2.51187</c:v>
                </c:pt>
                <c:pt idx="48">
                  <c:v>2.57098</c:v>
                </c:pt>
                <c:pt idx="49">
                  <c:v>2.57009</c:v>
                </c:pt>
                <c:pt idx="50">
                  <c:v>2.5062000000000002</c:v>
                </c:pt>
                <c:pt idx="51">
                  <c:v>2.6804000000000001</c:v>
                </c:pt>
                <c:pt idx="52">
                  <c:v>2.5165299999999999</c:v>
                </c:pt>
                <c:pt idx="53">
                  <c:v>2.19035</c:v>
                </c:pt>
                <c:pt idx="54">
                  <c:v>2.5785</c:v>
                </c:pt>
                <c:pt idx="55">
                  <c:v>2.47505</c:v>
                </c:pt>
                <c:pt idx="56">
                  <c:v>2.5700799999999999</c:v>
                </c:pt>
                <c:pt idx="57">
                  <c:v>1.7376400000000001</c:v>
                </c:pt>
                <c:pt idx="58">
                  <c:v>2.75868</c:v>
                </c:pt>
                <c:pt idx="59">
                  <c:v>2.8395899999999998</c:v>
                </c:pt>
                <c:pt idx="60">
                  <c:v>2.8063199999999999</c:v>
                </c:pt>
                <c:pt idx="61">
                  <c:v>2.7573099999999999</c:v>
                </c:pt>
                <c:pt idx="62">
                  <c:v>2.7821400000000001</c:v>
                </c:pt>
                <c:pt idx="63">
                  <c:v>2.63706</c:v>
                </c:pt>
                <c:pt idx="64">
                  <c:v>2.8324799999999999</c:v>
                </c:pt>
                <c:pt idx="65">
                  <c:v>2.9407299999999998</c:v>
                </c:pt>
                <c:pt idx="66">
                  <c:v>2.8742999999999999</c:v>
                </c:pt>
                <c:pt idx="67">
                  <c:v>2.6048499999999999</c:v>
                </c:pt>
                <c:pt idx="68">
                  <c:v>2.8885900000000002</c:v>
                </c:pt>
                <c:pt idx="69">
                  <c:v>2.8755500000000001</c:v>
                </c:pt>
                <c:pt idx="70">
                  <c:v>2.8842500000000002</c:v>
                </c:pt>
                <c:pt idx="71">
                  <c:v>2.8990300000000002</c:v>
                </c:pt>
                <c:pt idx="72">
                  <c:v>2.8931900000000002</c:v>
                </c:pt>
                <c:pt idx="73">
                  <c:v>2.96089</c:v>
                </c:pt>
                <c:pt idx="74">
                  <c:v>2.90245</c:v>
                </c:pt>
                <c:pt idx="75">
                  <c:v>2.5131000000000001</c:v>
                </c:pt>
                <c:pt idx="76">
                  <c:v>2.9247299999999998</c:v>
                </c:pt>
                <c:pt idx="77">
                  <c:v>2.9134799999999998</c:v>
                </c:pt>
                <c:pt idx="78">
                  <c:v>2.92862</c:v>
                </c:pt>
                <c:pt idx="79">
                  <c:v>2.9016099999999998</c:v>
                </c:pt>
                <c:pt idx="80">
                  <c:v>2.8844500000000002</c:v>
                </c:pt>
                <c:pt idx="81">
                  <c:v>2.9598900000000001</c:v>
                </c:pt>
                <c:pt idx="82">
                  <c:v>2.9046500000000002</c:v>
                </c:pt>
                <c:pt idx="83">
                  <c:v>2.9459</c:v>
                </c:pt>
                <c:pt idx="84">
                  <c:v>2.9240699999999999</c:v>
                </c:pt>
                <c:pt idx="85">
                  <c:v>3.0065499999999998</c:v>
                </c:pt>
                <c:pt idx="86">
                  <c:v>2.9840200000000001</c:v>
                </c:pt>
                <c:pt idx="87">
                  <c:v>3.01871</c:v>
                </c:pt>
                <c:pt idx="88">
                  <c:v>2.7906200000000001</c:v>
                </c:pt>
                <c:pt idx="89">
                  <c:v>2.7959000000000001</c:v>
                </c:pt>
                <c:pt idx="90">
                  <c:v>3.03485</c:v>
                </c:pt>
                <c:pt idx="91">
                  <c:v>2.8867099999999999</c:v>
                </c:pt>
              </c:numCache>
            </c:numRef>
          </c:val>
          <c:extLst>
            <c:ext xmlns:c16="http://schemas.microsoft.com/office/drawing/2014/chart" uri="{C3380CC4-5D6E-409C-BE32-E72D297353CC}">
              <c16:uniqueId val="{00000006-E701-4E94-BD4F-E819A6CCE7A9}"/>
            </c:ext>
          </c:extLst>
        </c:ser>
        <c:ser>
          <c:idx val="3"/>
          <c:order val="3"/>
          <c:tx>
            <c:strRef>
              <c:f>'Figura 7'!$B$6</c:f>
              <c:strCache>
                <c:ptCount val="1"/>
                <c:pt idx="0">
                  <c:v>Carbón</c:v>
                </c:pt>
              </c:strCache>
            </c:strRef>
          </c:tx>
          <c:spPr>
            <a:gradFill flip="none" rotWithShape="1">
              <a:gsLst>
                <a:gs pos="0">
                  <a:prstClr val="white">
                    <a:lumMod val="85000"/>
                    <a:shade val="30000"/>
                    <a:satMod val="115000"/>
                  </a:prstClr>
                </a:gs>
                <a:gs pos="50000">
                  <a:prstClr val="white">
                    <a:lumMod val="85000"/>
                    <a:shade val="67500"/>
                    <a:satMod val="115000"/>
                  </a:prstClr>
                </a:gs>
                <a:gs pos="100000">
                  <a:prstClr val="white">
                    <a:lumMod val="85000"/>
                    <a:shade val="100000"/>
                    <a:satMod val="115000"/>
                  </a:prstClr>
                </a:gs>
              </a:gsLst>
              <a:lin ang="16200000" scaled="1"/>
              <a:tileRect/>
            </a:gradFill>
          </c:spPr>
          <c:cat>
            <c:multiLvlStrRef>
              <c:f>'Figura 7'!$C$1:$CP$2</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0">
                    <c:v>  </c:v>
                  </c:pt>
                  <c:pt idx="91">
                    <c:v>.</c:v>
                  </c:pt>
                </c:lvl>
                <c:lvl>
                  <c:pt idx="0">
                    <c:v>Julio</c:v>
                  </c:pt>
                  <c:pt idx="31">
                    <c:v>Agosto</c:v>
                  </c:pt>
                  <c:pt idx="62">
                    <c:v>Septiembre</c:v>
                  </c:pt>
                </c:lvl>
              </c:multiLvlStrCache>
            </c:multiLvlStrRef>
          </c:cat>
          <c:val>
            <c:numRef>
              <c:f>'Figura 7'!$C$6:$CP$6</c:f>
              <c:numCache>
                <c:formatCode>General</c:formatCode>
                <c:ptCount val="92"/>
                <c:pt idx="0">
                  <c:v>40.849879999999999</c:v>
                </c:pt>
                <c:pt idx="1">
                  <c:v>41.730229999999999</c:v>
                </c:pt>
                <c:pt idx="2">
                  <c:v>40.66677</c:v>
                </c:pt>
                <c:pt idx="3">
                  <c:v>40.173050000000003</c:v>
                </c:pt>
                <c:pt idx="4">
                  <c:v>39.500689999999999</c:v>
                </c:pt>
                <c:pt idx="5">
                  <c:v>37.604819999999997</c:v>
                </c:pt>
                <c:pt idx="6">
                  <c:v>36.26511</c:v>
                </c:pt>
                <c:pt idx="7">
                  <c:v>33.888710000000003</c:v>
                </c:pt>
                <c:pt idx="8">
                  <c:v>34.85716</c:v>
                </c:pt>
                <c:pt idx="9">
                  <c:v>34.735280000000003</c:v>
                </c:pt>
                <c:pt idx="10">
                  <c:v>31.65944</c:v>
                </c:pt>
                <c:pt idx="11">
                  <c:v>32.88944</c:v>
                </c:pt>
                <c:pt idx="12">
                  <c:v>35.84966</c:v>
                </c:pt>
                <c:pt idx="13">
                  <c:v>41.087310000000002</c:v>
                </c:pt>
                <c:pt idx="14">
                  <c:v>39.732109999999999</c:v>
                </c:pt>
                <c:pt idx="15">
                  <c:v>37.435070000000003</c:v>
                </c:pt>
                <c:pt idx="16">
                  <c:v>37.20467</c:v>
                </c:pt>
                <c:pt idx="17">
                  <c:v>37.58164</c:v>
                </c:pt>
                <c:pt idx="18">
                  <c:v>37.049509999999998</c:v>
                </c:pt>
                <c:pt idx="19">
                  <c:v>32.961260000000003</c:v>
                </c:pt>
                <c:pt idx="20">
                  <c:v>36.526090000000003</c:v>
                </c:pt>
                <c:pt idx="21">
                  <c:v>33.139870000000002</c:v>
                </c:pt>
                <c:pt idx="22">
                  <c:v>32.686720000000001</c:v>
                </c:pt>
                <c:pt idx="23">
                  <c:v>42.402470000000001</c:v>
                </c:pt>
                <c:pt idx="24">
                  <c:v>42.11506</c:v>
                </c:pt>
                <c:pt idx="25">
                  <c:v>40.947279999999999</c:v>
                </c:pt>
                <c:pt idx="26">
                  <c:v>40.523510000000002</c:v>
                </c:pt>
                <c:pt idx="27">
                  <c:v>38.593299999999999</c:v>
                </c:pt>
                <c:pt idx="28">
                  <c:v>38.447519999999997</c:v>
                </c:pt>
                <c:pt idx="29">
                  <c:v>38.904319999999998</c:v>
                </c:pt>
                <c:pt idx="30">
                  <c:v>39.01529</c:v>
                </c:pt>
                <c:pt idx="31">
                  <c:v>45.329039999999999</c:v>
                </c:pt>
                <c:pt idx="32">
                  <c:v>43.361379999999997</c:v>
                </c:pt>
                <c:pt idx="33">
                  <c:v>40.495130000000003</c:v>
                </c:pt>
                <c:pt idx="34">
                  <c:v>38.211150000000004</c:v>
                </c:pt>
                <c:pt idx="35">
                  <c:v>40.57658</c:v>
                </c:pt>
                <c:pt idx="36">
                  <c:v>44.315060000000003</c:v>
                </c:pt>
                <c:pt idx="37">
                  <c:v>43.96358</c:v>
                </c:pt>
                <c:pt idx="38">
                  <c:v>43.898969999999998</c:v>
                </c:pt>
                <c:pt idx="39">
                  <c:v>44.108449999999998</c:v>
                </c:pt>
                <c:pt idx="40">
                  <c:v>42.766829999999999</c:v>
                </c:pt>
                <c:pt idx="41">
                  <c:v>45.06926</c:v>
                </c:pt>
                <c:pt idx="42">
                  <c:v>43.82978</c:v>
                </c:pt>
                <c:pt idx="43">
                  <c:v>39.24803</c:v>
                </c:pt>
                <c:pt idx="44">
                  <c:v>40.946910000000003</c:v>
                </c:pt>
                <c:pt idx="45">
                  <c:v>43.38646</c:v>
                </c:pt>
                <c:pt idx="46">
                  <c:v>37.09507</c:v>
                </c:pt>
                <c:pt idx="47">
                  <c:v>40.084710000000001</c:v>
                </c:pt>
                <c:pt idx="48">
                  <c:v>40.796289999999999</c:v>
                </c:pt>
                <c:pt idx="49">
                  <c:v>43.088419999999999</c:v>
                </c:pt>
                <c:pt idx="50">
                  <c:v>43.80545</c:v>
                </c:pt>
                <c:pt idx="51">
                  <c:v>43.048459999999999</c:v>
                </c:pt>
                <c:pt idx="52">
                  <c:v>46.458620000000003</c:v>
                </c:pt>
                <c:pt idx="53">
                  <c:v>42.400289999999998</c:v>
                </c:pt>
                <c:pt idx="54">
                  <c:v>42.643639999999998</c:v>
                </c:pt>
                <c:pt idx="55">
                  <c:v>45.425400000000003</c:v>
                </c:pt>
                <c:pt idx="56">
                  <c:v>44.090389999999999</c:v>
                </c:pt>
                <c:pt idx="57">
                  <c:v>47.148969999999998</c:v>
                </c:pt>
                <c:pt idx="58">
                  <c:v>46.935670000000002</c:v>
                </c:pt>
                <c:pt idx="59">
                  <c:v>41.606490000000001</c:v>
                </c:pt>
                <c:pt idx="60">
                  <c:v>43.603470000000002</c:v>
                </c:pt>
                <c:pt idx="61">
                  <c:v>43.669280000000001</c:v>
                </c:pt>
                <c:pt idx="62">
                  <c:v>41.913069999999998</c:v>
                </c:pt>
                <c:pt idx="63">
                  <c:v>40.190260000000002</c:v>
                </c:pt>
                <c:pt idx="64">
                  <c:v>38.380009999999999</c:v>
                </c:pt>
                <c:pt idx="65">
                  <c:v>36.555810000000001</c:v>
                </c:pt>
                <c:pt idx="66">
                  <c:v>42.034260000000003</c:v>
                </c:pt>
                <c:pt idx="67">
                  <c:v>45.912269999999999</c:v>
                </c:pt>
                <c:pt idx="68">
                  <c:v>40.888280000000002</c:v>
                </c:pt>
                <c:pt idx="69">
                  <c:v>42.756300000000003</c:v>
                </c:pt>
                <c:pt idx="70">
                  <c:v>45.927979999999998</c:v>
                </c:pt>
                <c:pt idx="71">
                  <c:v>42.765410000000003</c:v>
                </c:pt>
                <c:pt idx="72">
                  <c:v>45.192610000000002</c:v>
                </c:pt>
                <c:pt idx="73">
                  <c:v>42.898989999999998</c:v>
                </c:pt>
                <c:pt idx="74">
                  <c:v>44.47831</c:v>
                </c:pt>
                <c:pt idx="75">
                  <c:v>44.280090000000001</c:v>
                </c:pt>
                <c:pt idx="76">
                  <c:v>44.791249999999998</c:v>
                </c:pt>
                <c:pt idx="77">
                  <c:v>46.938809999999997</c:v>
                </c:pt>
                <c:pt idx="78">
                  <c:v>47.397060000000003</c:v>
                </c:pt>
                <c:pt idx="79">
                  <c:v>44.578119999999998</c:v>
                </c:pt>
                <c:pt idx="80">
                  <c:v>43.85765</c:v>
                </c:pt>
                <c:pt idx="81">
                  <c:v>46.182119999999998</c:v>
                </c:pt>
                <c:pt idx="82">
                  <c:v>43.974290000000003</c:v>
                </c:pt>
                <c:pt idx="83">
                  <c:v>45.103949999999998</c:v>
                </c:pt>
                <c:pt idx="84">
                  <c:v>45.33034</c:v>
                </c:pt>
                <c:pt idx="85">
                  <c:v>44.881720000000001</c:v>
                </c:pt>
                <c:pt idx="86">
                  <c:v>41.947560000000003</c:v>
                </c:pt>
                <c:pt idx="87">
                  <c:v>41.259520000000002</c:v>
                </c:pt>
                <c:pt idx="88">
                  <c:v>43.328290000000003</c:v>
                </c:pt>
                <c:pt idx="89">
                  <c:v>45.170409999999997</c:v>
                </c:pt>
                <c:pt idx="90">
                  <c:v>44.310769999999998</c:v>
                </c:pt>
                <c:pt idx="91">
                  <c:v>44.848779999999998</c:v>
                </c:pt>
              </c:numCache>
            </c:numRef>
          </c:val>
          <c:extLst>
            <c:ext xmlns:c16="http://schemas.microsoft.com/office/drawing/2014/chart" uri="{C3380CC4-5D6E-409C-BE32-E72D297353CC}">
              <c16:uniqueId val="{00000001-E701-4E94-BD4F-E819A6CCE7A9}"/>
            </c:ext>
          </c:extLst>
        </c:ser>
        <c:ser>
          <c:idx val="4"/>
          <c:order val="4"/>
          <c:tx>
            <c:strRef>
              <c:f>'Figura 7'!$B$7</c:f>
              <c:strCache>
                <c:ptCount val="1"/>
                <c:pt idx="0">
                  <c:v>Gas Natural</c:v>
                </c:pt>
              </c:strCache>
            </c:strRef>
          </c:tx>
          <c:spPr>
            <a:solidFill>
              <a:srgbClr val="70A832"/>
            </a:solidFill>
            <a:effectLst>
              <a:innerShdw blurRad="114300" dist="50800" dir="5400000">
                <a:prstClr val="black">
                  <a:alpha val="23000"/>
                </a:prstClr>
              </a:innerShdw>
            </a:effectLst>
          </c:spPr>
          <c:cat>
            <c:multiLvlStrRef>
              <c:f>'Figura 7'!$C$1:$CP$2</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0">
                    <c:v>  </c:v>
                  </c:pt>
                  <c:pt idx="91">
                    <c:v>.</c:v>
                  </c:pt>
                </c:lvl>
                <c:lvl>
                  <c:pt idx="0">
                    <c:v>Julio</c:v>
                  </c:pt>
                  <c:pt idx="31">
                    <c:v>Agosto</c:v>
                  </c:pt>
                  <c:pt idx="62">
                    <c:v>Septiembre</c:v>
                  </c:pt>
                </c:lvl>
              </c:multiLvlStrCache>
            </c:multiLvlStrRef>
          </c:cat>
          <c:val>
            <c:numRef>
              <c:f>'Figura 7'!$C$7:$CP$7</c:f>
              <c:numCache>
                <c:formatCode>General</c:formatCode>
                <c:ptCount val="92"/>
                <c:pt idx="0">
                  <c:v>4.6829999999999998</c:v>
                </c:pt>
                <c:pt idx="1">
                  <c:v>4.4338899999999999</c:v>
                </c:pt>
                <c:pt idx="2">
                  <c:v>4.5069999999999997</c:v>
                </c:pt>
                <c:pt idx="3">
                  <c:v>7.0439999999999996</c:v>
                </c:pt>
                <c:pt idx="4">
                  <c:v>6.8917000000000002</c:v>
                </c:pt>
                <c:pt idx="5">
                  <c:v>4.4872199999999998</c:v>
                </c:pt>
                <c:pt idx="6">
                  <c:v>8.4696999999999996</c:v>
                </c:pt>
                <c:pt idx="7">
                  <c:v>5.8659999999999997</c:v>
                </c:pt>
                <c:pt idx="8">
                  <c:v>7.7621000000000002</c:v>
                </c:pt>
                <c:pt idx="9">
                  <c:v>7.5409600000000001</c:v>
                </c:pt>
                <c:pt idx="10">
                  <c:v>7.9955600000000002</c:v>
                </c:pt>
                <c:pt idx="11">
                  <c:v>7.0608399999999998</c:v>
                </c:pt>
                <c:pt idx="12">
                  <c:v>2.7435700000000001</c:v>
                </c:pt>
                <c:pt idx="13">
                  <c:v>1.4046099999999999</c:v>
                </c:pt>
                <c:pt idx="14">
                  <c:v>6.3419400000000001</c:v>
                </c:pt>
                <c:pt idx="15">
                  <c:v>5.7753899999999998</c:v>
                </c:pt>
                <c:pt idx="16">
                  <c:v>4.8923899999999998</c:v>
                </c:pt>
                <c:pt idx="17">
                  <c:v>6.2438900000000004</c:v>
                </c:pt>
                <c:pt idx="18">
                  <c:v>6.6833299999999998</c:v>
                </c:pt>
                <c:pt idx="19">
                  <c:v>8.9957799999999999</c:v>
                </c:pt>
                <c:pt idx="20">
                  <c:v>8.2805300000000006</c:v>
                </c:pt>
                <c:pt idx="21">
                  <c:v>7.0333800000000002</c:v>
                </c:pt>
                <c:pt idx="22">
                  <c:v>7.7149999999999999</c:v>
                </c:pt>
                <c:pt idx="23">
                  <c:v>5.1719999999999997</c:v>
                </c:pt>
                <c:pt idx="24">
                  <c:v>6.0468099999999998</c:v>
                </c:pt>
                <c:pt idx="25">
                  <c:v>7.6580199999999996</c:v>
                </c:pt>
                <c:pt idx="26">
                  <c:v>8.4677699999999998</c:v>
                </c:pt>
                <c:pt idx="27">
                  <c:v>11.42441</c:v>
                </c:pt>
                <c:pt idx="28">
                  <c:v>10.487159999999999</c:v>
                </c:pt>
                <c:pt idx="29">
                  <c:v>10.08418</c:v>
                </c:pt>
                <c:pt idx="30">
                  <c:v>8.2801899999999993</c:v>
                </c:pt>
                <c:pt idx="31">
                  <c:v>5.5558800000000002</c:v>
                </c:pt>
                <c:pt idx="32">
                  <c:v>4.75603</c:v>
                </c:pt>
                <c:pt idx="33">
                  <c:v>2.95757</c:v>
                </c:pt>
                <c:pt idx="34">
                  <c:v>4.4457700000000004</c:v>
                </c:pt>
                <c:pt idx="35">
                  <c:v>6.1053199999999999</c:v>
                </c:pt>
                <c:pt idx="36">
                  <c:v>6.17218</c:v>
                </c:pt>
                <c:pt idx="37">
                  <c:v>5.9630200000000002</c:v>
                </c:pt>
                <c:pt idx="38">
                  <c:v>5.8108899999999997</c:v>
                </c:pt>
                <c:pt idx="39">
                  <c:v>4.23224</c:v>
                </c:pt>
                <c:pt idx="40">
                  <c:v>5.0330000000000004</c:v>
                </c:pt>
                <c:pt idx="41">
                  <c:v>5.1396899999999999</c:v>
                </c:pt>
                <c:pt idx="42">
                  <c:v>6.7099200000000003</c:v>
                </c:pt>
                <c:pt idx="43">
                  <c:v>11.081670000000001</c:v>
                </c:pt>
                <c:pt idx="44">
                  <c:v>7.5087299999999999</c:v>
                </c:pt>
                <c:pt idx="45">
                  <c:v>7.9849300000000003</c:v>
                </c:pt>
                <c:pt idx="46">
                  <c:v>9.1881900000000005</c:v>
                </c:pt>
                <c:pt idx="47">
                  <c:v>5.3032399999999997</c:v>
                </c:pt>
                <c:pt idx="48">
                  <c:v>4.9829999999999997</c:v>
                </c:pt>
                <c:pt idx="49">
                  <c:v>5.1135200000000003</c:v>
                </c:pt>
                <c:pt idx="50">
                  <c:v>6.2885900000000001</c:v>
                </c:pt>
                <c:pt idx="51">
                  <c:v>6.1103100000000001</c:v>
                </c:pt>
                <c:pt idx="52">
                  <c:v>3.2002899999999999</c:v>
                </c:pt>
                <c:pt idx="53">
                  <c:v>6.6312600000000002</c:v>
                </c:pt>
                <c:pt idx="54">
                  <c:v>5.2454900000000002</c:v>
                </c:pt>
                <c:pt idx="55">
                  <c:v>4.9955100000000003</c:v>
                </c:pt>
                <c:pt idx="56">
                  <c:v>6.0884999999999998</c:v>
                </c:pt>
                <c:pt idx="57">
                  <c:v>6.0992300000000004</c:v>
                </c:pt>
                <c:pt idx="58">
                  <c:v>4.7897100000000004</c:v>
                </c:pt>
                <c:pt idx="59">
                  <c:v>8.6966400000000004</c:v>
                </c:pt>
                <c:pt idx="60">
                  <c:v>5.1759300000000001</c:v>
                </c:pt>
                <c:pt idx="61">
                  <c:v>3.9791400000000001</c:v>
                </c:pt>
                <c:pt idx="62">
                  <c:v>4.3473199999999999</c:v>
                </c:pt>
                <c:pt idx="63">
                  <c:v>7.5296200000000004</c:v>
                </c:pt>
                <c:pt idx="64">
                  <c:v>8.8140199999999993</c:v>
                </c:pt>
                <c:pt idx="65">
                  <c:v>7.2579500000000001</c:v>
                </c:pt>
                <c:pt idx="66">
                  <c:v>4.3327299999999997</c:v>
                </c:pt>
                <c:pt idx="67">
                  <c:v>4.5826900000000004</c:v>
                </c:pt>
                <c:pt idx="68">
                  <c:v>8.8834400000000002</c:v>
                </c:pt>
                <c:pt idx="69">
                  <c:v>5.0151399999999997</c:v>
                </c:pt>
                <c:pt idx="70">
                  <c:v>3.7980900000000002</c:v>
                </c:pt>
                <c:pt idx="71">
                  <c:v>3.5621999999999998</c:v>
                </c:pt>
                <c:pt idx="72">
                  <c:v>2.63917</c:v>
                </c:pt>
                <c:pt idx="73">
                  <c:v>5.7016799999999996</c:v>
                </c:pt>
                <c:pt idx="74">
                  <c:v>6.5868399999999996</c:v>
                </c:pt>
                <c:pt idx="75">
                  <c:v>4.92448</c:v>
                </c:pt>
                <c:pt idx="76">
                  <c:v>3.2540499999999999</c:v>
                </c:pt>
                <c:pt idx="77">
                  <c:v>1.7996000000000001</c:v>
                </c:pt>
                <c:pt idx="78">
                  <c:v>2.5681400000000001</c:v>
                </c:pt>
                <c:pt idx="79">
                  <c:v>1.84528</c:v>
                </c:pt>
                <c:pt idx="80">
                  <c:v>2.0594600000000001</c:v>
                </c:pt>
                <c:pt idx="81">
                  <c:v>1.2722199999999999</c:v>
                </c:pt>
                <c:pt idx="82">
                  <c:v>3.20899</c:v>
                </c:pt>
                <c:pt idx="83">
                  <c:v>2.71333</c:v>
                </c:pt>
                <c:pt idx="84">
                  <c:v>5.2902800000000001</c:v>
                </c:pt>
                <c:pt idx="85">
                  <c:v>3.6869399999999999</c:v>
                </c:pt>
                <c:pt idx="86">
                  <c:v>5.1503699999999997</c:v>
                </c:pt>
                <c:pt idx="87">
                  <c:v>5.0818099999999999</c:v>
                </c:pt>
                <c:pt idx="88">
                  <c:v>4.4180599999999997</c:v>
                </c:pt>
                <c:pt idx="89">
                  <c:v>3.31826</c:v>
                </c:pt>
                <c:pt idx="90">
                  <c:v>4.2819399999999996</c:v>
                </c:pt>
                <c:pt idx="91">
                  <c:v>3.89568</c:v>
                </c:pt>
              </c:numCache>
            </c:numRef>
          </c:val>
          <c:extLst>
            <c:ext xmlns:c16="http://schemas.microsoft.com/office/drawing/2014/chart" uri="{C3380CC4-5D6E-409C-BE32-E72D297353CC}">
              <c16:uniqueId val="{00000002-E701-4E94-BD4F-E819A6CCE7A9}"/>
            </c:ext>
          </c:extLst>
        </c:ser>
        <c:ser>
          <c:idx val="0"/>
          <c:order val="5"/>
          <c:tx>
            <c:strRef>
              <c:f>'Figura 7'!$B$4</c:f>
              <c:strCache>
                <c:ptCount val="1"/>
                <c:pt idx="0">
                  <c:v>Diesel</c:v>
                </c:pt>
              </c:strCache>
            </c:strRef>
          </c:tx>
          <c:spPr>
            <a:solidFill>
              <a:srgbClr val="F78E25"/>
            </a:solidFill>
            <a:effectLst>
              <a:innerShdw blurRad="114300" dist="63500" dir="5400000">
                <a:prstClr val="black">
                  <a:alpha val="23000"/>
                </a:prstClr>
              </a:innerShdw>
            </a:effectLst>
          </c:spPr>
          <c:cat>
            <c:multiLvlStrRef>
              <c:f>'Figura 7'!$C$1:$CP$2</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0">
                    <c:v>  </c:v>
                  </c:pt>
                  <c:pt idx="91">
                    <c:v>.</c:v>
                  </c:pt>
                </c:lvl>
                <c:lvl>
                  <c:pt idx="0">
                    <c:v>Julio</c:v>
                  </c:pt>
                  <c:pt idx="31">
                    <c:v>Agosto</c:v>
                  </c:pt>
                  <c:pt idx="62">
                    <c:v>Septiembre</c:v>
                  </c:pt>
                </c:lvl>
              </c:multiLvlStrCache>
            </c:multiLvlStrRef>
          </c:cat>
          <c:val>
            <c:numRef>
              <c:f>'Figura 7'!$C$4:$CP$4</c:f>
              <c:numCache>
                <c:formatCode>General</c:formatCode>
                <c:ptCount val="92"/>
                <c:pt idx="0">
                  <c:v>5.5555399999999997</c:v>
                </c:pt>
                <c:pt idx="1">
                  <c:v>4.6536499999999998</c:v>
                </c:pt>
                <c:pt idx="2">
                  <c:v>4.8161199999999997</c:v>
                </c:pt>
                <c:pt idx="3">
                  <c:v>2.7843800000000001</c:v>
                </c:pt>
                <c:pt idx="4">
                  <c:v>1.2807500000000001</c:v>
                </c:pt>
                <c:pt idx="5">
                  <c:v>4.8441700000000001</c:v>
                </c:pt>
                <c:pt idx="6">
                  <c:v>2.9976400000000001</c:v>
                </c:pt>
                <c:pt idx="7">
                  <c:v>5.1707200000000002</c:v>
                </c:pt>
                <c:pt idx="8">
                  <c:v>4.76823</c:v>
                </c:pt>
                <c:pt idx="9">
                  <c:v>5.6316499999999996</c:v>
                </c:pt>
                <c:pt idx="10">
                  <c:v>6.0777999999999999</c:v>
                </c:pt>
                <c:pt idx="11">
                  <c:v>5.4451900000000002</c:v>
                </c:pt>
                <c:pt idx="12">
                  <c:v>6.1061500000000004</c:v>
                </c:pt>
                <c:pt idx="13">
                  <c:v>2.7953999999999999</c:v>
                </c:pt>
                <c:pt idx="14">
                  <c:v>1.88002</c:v>
                </c:pt>
                <c:pt idx="15">
                  <c:v>3.5276200000000002</c:v>
                </c:pt>
                <c:pt idx="16">
                  <c:v>6.7426399999999997</c:v>
                </c:pt>
                <c:pt idx="17">
                  <c:v>7.2602000000000002</c:v>
                </c:pt>
                <c:pt idx="18">
                  <c:v>5.2027999999999999</c:v>
                </c:pt>
                <c:pt idx="19">
                  <c:v>5.8864700000000001</c:v>
                </c:pt>
                <c:pt idx="20">
                  <c:v>2.9552</c:v>
                </c:pt>
                <c:pt idx="21">
                  <c:v>6.8566099999999999</c:v>
                </c:pt>
                <c:pt idx="22">
                  <c:v>7.6754699999999998</c:v>
                </c:pt>
                <c:pt idx="23">
                  <c:v>0.25845000000000001</c:v>
                </c:pt>
                <c:pt idx="24">
                  <c:v>0.85745000000000005</c:v>
                </c:pt>
                <c:pt idx="25">
                  <c:v>1.5894200000000001</c:v>
                </c:pt>
                <c:pt idx="26">
                  <c:v>3.8999999999999999E-4</c:v>
                </c:pt>
                <c:pt idx="27">
                  <c:v>0</c:v>
                </c:pt>
                <c:pt idx="28">
                  <c:v>0</c:v>
                </c:pt>
                <c:pt idx="29">
                  <c:v>1.1370400000000001</c:v>
                </c:pt>
                <c:pt idx="30">
                  <c:v>1.1035699999999999</c:v>
                </c:pt>
                <c:pt idx="31">
                  <c:v>0.77786999999999995</c:v>
                </c:pt>
                <c:pt idx="32">
                  <c:v>0.13159999999999999</c:v>
                </c:pt>
                <c:pt idx="33">
                  <c:v>0.29876999999999998</c:v>
                </c:pt>
                <c:pt idx="34">
                  <c:v>0.59643000000000002</c:v>
                </c:pt>
                <c:pt idx="35">
                  <c:v>8.1070000000000003E-2</c:v>
                </c:pt>
                <c:pt idx="36">
                  <c:v>0.35443000000000002</c:v>
                </c:pt>
                <c:pt idx="37">
                  <c:v>6.8300000000000001E-3</c:v>
                </c:pt>
                <c:pt idx="38">
                  <c:v>0.61660000000000004</c:v>
                </c:pt>
                <c:pt idx="39">
                  <c:v>0.27112000000000003</c:v>
                </c:pt>
                <c:pt idx="40">
                  <c:v>8.4690000000000001E-2</c:v>
                </c:pt>
                <c:pt idx="41">
                  <c:v>9.4500000000000001E-2</c:v>
                </c:pt>
                <c:pt idx="42">
                  <c:v>2.5999999999999999E-2</c:v>
                </c:pt>
                <c:pt idx="43">
                  <c:v>2.419E-2</c:v>
                </c:pt>
                <c:pt idx="44">
                  <c:v>0</c:v>
                </c:pt>
                <c:pt idx="45">
                  <c:v>2.3400000000000001E-3</c:v>
                </c:pt>
                <c:pt idx="46">
                  <c:v>0</c:v>
                </c:pt>
                <c:pt idx="47">
                  <c:v>0.41739999999999999</c:v>
                </c:pt>
                <c:pt idx="48">
                  <c:v>0.37069999999999997</c:v>
                </c:pt>
                <c:pt idx="49">
                  <c:v>0.31159999999999999</c:v>
                </c:pt>
                <c:pt idx="50">
                  <c:v>0</c:v>
                </c:pt>
                <c:pt idx="51">
                  <c:v>0.1512</c:v>
                </c:pt>
                <c:pt idx="52">
                  <c:v>0.59160999999999997</c:v>
                </c:pt>
                <c:pt idx="53">
                  <c:v>0.36392999999999998</c:v>
                </c:pt>
                <c:pt idx="54">
                  <c:v>0</c:v>
                </c:pt>
                <c:pt idx="55">
                  <c:v>0</c:v>
                </c:pt>
                <c:pt idx="56">
                  <c:v>0.54725999999999997</c:v>
                </c:pt>
                <c:pt idx="57">
                  <c:v>0</c:v>
                </c:pt>
                <c:pt idx="58">
                  <c:v>0</c:v>
                </c:pt>
                <c:pt idx="59">
                  <c:v>0.24099000000000001</c:v>
                </c:pt>
                <c:pt idx="60">
                  <c:v>3.065E-2</c:v>
                </c:pt>
                <c:pt idx="61">
                  <c:v>4.2399999999999998E-3</c:v>
                </c:pt>
                <c:pt idx="62">
                  <c:v>4.4900000000000001E-3</c:v>
                </c:pt>
                <c:pt idx="63">
                  <c:v>0</c:v>
                </c:pt>
                <c:pt idx="64">
                  <c:v>0.12349</c:v>
                </c:pt>
                <c:pt idx="65">
                  <c:v>0.36654999999999999</c:v>
                </c:pt>
                <c:pt idx="66">
                  <c:v>0.18789</c:v>
                </c:pt>
                <c:pt idx="67">
                  <c:v>0.15397</c:v>
                </c:pt>
                <c:pt idx="68">
                  <c:v>8.3150000000000002E-2</c:v>
                </c:pt>
                <c:pt idx="69">
                  <c:v>2.63375</c:v>
                </c:pt>
                <c:pt idx="70">
                  <c:v>1.8671500000000001</c:v>
                </c:pt>
                <c:pt idx="71">
                  <c:v>4.2668200000000001</c:v>
                </c:pt>
                <c:pt idx="72">
                  <c:v>3.3728600000000002</c:v>
                </c:pt>
                <c:pt idx="73">
                  <c:v>2.6354099999999998</c:v>
                </c:pt>
                <c:pt idx="74">
                  <c:v>0.38500000000000001</c:v>
                </c:pt>
                <c:pt idx="75">
                  <c:v>0.95521999999999996</c:v>
                </c:pt>
                <c:pt idx="76">
                  <c:v>0.53069999999999995</c:v>
                </c:pt>
                <c:pt idx="77">
                  <c:v>0.73446999999999996</c:v>
                </c:pt>
                <c:pt idx="78">
                  <c:v>1.3299999999999999E-2</c:v>
                </c:pt>
                <c:pt idx="79">
                  <c:v>0</c:v>
                </c:pt>
                <c:pt idx="80">
                  <c:v>0</c:v>
                </c:pt>
                <c:pt idx="81">
                  <c:v>0</c:v>
                </c:pt>
                <c:pt idx="82">
                  <c:v>3.5823999999999998</c:v>
                </c:pt>
                <c:pt idx="83">
                  <c:v>2.9277099999999998</c:v>
                </c:pt>
                <c:pt idx="84">
                  <c:v>1.11165</c:v>
                </c:pt>
                <c:pt idx="85">
                  <c:v>2.6052399999999998</c:v>
                </c:pt>
                <c:pt idx="86">
                  <c:v>3.57043</c:v>
                </c:pt>
                <c:pt idx="87">
                  <c:v>3.97235</c:v>
                </c:pt>
                <c:pt idx="88">
                  <c:v>3.1366399999999999</c:v>
                </c:pt>
                <c:pt idx="89">
                  <c:v>1.56165</c:v>
                </c:pt>
                <c:pt idx="90">
                  <c:v>0.71619999999999995</c:v>
                </c:pt>
                <c:pt idx="91">
                  <c:v>0</c:v>
                </c:pt>
              </c:numCache>
            </c:numRef>
          </c:val>
          <c:extLst>
            <c:ext xmlns:c16="http://schemas.microsoft.com/office/drawing/2014/chart" uri="{C3380CC4-5D6E-409C-BE32-E72D297353CC}">
              <c16:uniqueId val="{00000003-E701-4E94-BD4F-E819A6CCE7A9}"/>
            </c:ext>
          </c:extLst>
        </c:ser>
        <c:ser>
          <c:idx val="1"/>
          <c:order val="6"/>
          <c:tx>
            <c:strRef>
              <c:f>'Figura 7'!$B$5</c:f>
              <c:strCache>
                <c:ptCount val="1"/>
                <c:pt idx="0">
                  <c:v>Fuel Oil Nro. 6</c:v>
                </c:pt>
              </c:strCache>
            </c:strRef>
          </c:tx>
          <c:spPr>
            <a:solidFill>
              <a:srgbClr val="C00000"/>
            </a:solidFill>
          </c:spPr>
          <c:cat>
            <c:multiLvlStrRef>
              <c:f>'Figura 7'!$C$1:$CP$2</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0">
                    <c:v>  </c:v>
                  </c:pt>
                  <c:pt idx="91">
                    <c:v>.</c:v>
                  </c:pt>
                </c:lvl>
                <c:lvl>
                  <c:pt idx="0">
                    <c:v>Julio</c:v>
                  </c:pt>
                  <c:pt idx="31">
                    <c:v>Agosto</c:v>
                  </c:pt>
                  <c:pt idx="62">
                    <c:v>Septiembre</c:v>
                  </c:pt>
                </c:lvl>
              </c:multiLvlStrCache>
            </c:multiLvlStrRef>
          </c:cat>
          <c:val>
            <c:numRef>
              <c:f>'Figura 7'!$C$5:$CP$5</c:f>
              <c:numCache>
                <c:formatCode>General</c:formatCode>
                <c:ptCount val="92"/>
                <c:pt idx="0">
                  <c:v>0.57040000000000002</c:v>
                </c:pt>
                <c:pt idx="1">
                  <c:v>0.50365000000000004</c:v>
                </c:pt>
                <c:pt idx="2">
                  <c:v>0.45617999999999997</c:v>
                </c:pt>
                <c:pt idx="3">
                  <c:v>0.61772000000000005</c:v>
                </c:pt>
                <c:pt idx="4">
                  <c:v>0.61019999999999996</c:v>
                </c:pt>
                <c:pt idx="5">
                  <c:v>0.52046000000000003</c:v>
                </c:pt>
                <c:pt idx="6">
                  <c:v>0.78971999999999998</c:v>
                </c:pt>
                <c:pt idx="7">
                  <c:v>1.0602499999999999</c:v>
                </c:pt>
                <c:pt idx="8">
                  <c:v>0.21934000000000001</c:v>
                </c:pt>
                <c:pt idx="9">
                  <c:v>0.96914</c:v>
                </c:pt>
                <c:pt idx="10">
                  <c:v>0.78213999999999995</c:v>
                </c:pt>
                <c:pt idx="11">
                  <c:v>0.27365</c:v>
                </c:pt>
                <c:pt idx="12">
                  <c:v>0.59645999999999999</c:v>
                </c:pt>
                <c:pt idx="13">
                  <c:v>0.70894999999999997</c:v>
                </c:pt>
                <c:pt idx="14">
                  <c:v>0.35514000000000001</c:v>
                </c:pt>
                <c:pt idx="15">
                  <c:v>0.62056</c:v>
                </c:pt>
                <c:pt idx="16">
                  <c:v>0.67988000000000004</c:v>
                </c:pt>
                <c:pt idx="17">
                  <c:v>0.61287999999999998</c:v>
                </c:pt>
                <c:pt idx="18">
                  <c:v>0.75521000000000005</c:v>
                </c:pt>
                <c:pt idx="19">
                  <c:v>0.57162000000000002</c:v>
                </c:pt>
                <c:pt idx="20">
                  <c:v>0.41453000000000001</c:v>
                </c:pt>
                <c:pt idx="21">
                  <c:v>0.69767000000000001</c:v>
                </c:pt>
                <c:pt idx="22">
                  <c:v>0.31680999999999998</c:v>
                </c:pt>
                <c:pt idx="23">
                  <c:v>5.2229999999999999E-2</c:v>
                </c:pt>
                <c:pt idx="24">
                  <c:v>0.15397</c:v>
                </c:pt>
                <c:pt idx="25">
                  <c:v>0.24210000000000001</c:v>
                </c:pt>
                <c:pt idx="26">
                  <c:v>0.15537000000000001</c:v>
                </c:pt>
                <c:pt idx="27">
                  <c:v>0</c:v>
                </c:pt>
                <c:pt idx="28">
                  <c:v>0</c:v>
                </c:pt>
                <c:pt idx="29">
                  <c:v>0.25507000000000002</c:v>
                </c:pt>
                <c:pt idx="30">
                  <c:v>0.35946</c:v>
                </c:pt>
                <c:pt idx="31">
                  <c:v>0.80234000000000005</c:v>
                </c:pt>
                <c:pt idx="32">
                  <c:v>0.21589</c:v>
                </c:pt>
                <c:pt idx="33">
                  <c:v>0.15282000000000001</c:v>
                </c:pt>
                <c:pt idx="34">
                  <c:v>0.53661000000000003</c:v>
                </c:pt>
                <c:pt idx="35">
                  <c:v>0.54435999999999996</c:v>
                </c:pt>
                <c:pt idx="36">
                  <c:v>0.55245</c:v>
                </c:pt>
                <c:pt idx="37">
                  <c:v>8.7330000000000005E-2</c:v>
                </c:pt>
                <c:pt idx="38">
                  <c:v>0.28883999999999999</c:v>
                </c:pt>
                <c:pt idx="39">
                  <c:v>0.33384999999999998</c:v>
                </c:pt>
                <c:pt idx="40">
                  <c:v>0.49626999999999999</c:v>
                </c:pt>
                <c:pt idx="41">
                  <c:v>0.41443999999999998</c:v>
                </c:pt>
                <c:pt idx="42">
                  <c:v>0.24265999999999999</c:v>
                </c:pt>
                <c:pt idx="43">
                  <c:v>0.23155999999999999</c:v>
                </c:pt>
                <c:pt idx="44">
                  <c:v>0.28151999999999999</c:v>
                </c:pt>
                <c:pt idx="45">
                  <c:v>0</c:v>
                </c:pt>
                <c:pt idx="46">
                  <c:v>0.13295999999999999</c:v>
                </c:pt>
                <c:pt idx="47">
                  <c:v>0</c:v>
                </c:pt>
                <c:pt idx="48">
                  <c:v>0</c:v>
                </c:pt>
                <c:pt idx="49">
                  <c:v>0</c:v>
                </c:pt>
                <c:pt idx="50">
                  <c:v>8.9929999999999996E-2</c:v>
                </c:pt>
                <c:pt idx="51">
                  <c:v>0.10999</c:v>
                </c:pt>
                <c:pt idx="52">
                  <c:v>0.22733</c:v>
                </c:pt>
                <c:pt idx="53">
                  <c:v>0.35594999999999999</c:v>
                </c:pt>
                <c:pt idx="54">
                  <c:v>0</c:v>
                </c:pt>
                <c:pt idx="55">
                  <c:v>0.29532999999999998</c:v>
                </c:pt>
                <c:pt idx="56">
                  <c:v>0.43530000000000002</c:v>
                </c:pt>
                <c:pt idx="57">
                  <c:v>0</c:v>
                </c:pt>
                <c:pt idx="58">
                  <c:v>1.4670000000000001E-2</c:v>
                </c:pt>
                <c:pt idx="59">
                  <c:v>4.018E-2</c:v>
                </c:pt>
                <c:pt idx="60">
                  <c:v>0</c:v>
                </c:pt>
                <c:pt idx="61">
                  <c:v>0</c:v>
                </c:pt>
                <c:pt idx="62">
                  <c:v>0</c:v>
                </c:pt>
                <c:pt idx="63">
                  <c:v>0</c:v>
                </c:pt>
                <c:pt idx="64">
                  <c:v>0.29726000000000002</c:v>
                </c:pt>
                <c:pt idx="65">
                  <c:v>0</c:v>
                </c:pt>
                <c:pt idx="66">
                  <c:v>0.15387999999999999</c:v>
                </c:pt>
                <c:pt idx="67">
                  <c:v>4.2700000000000004E-3</c:v>
                </c:pt>
                <c:pt idx="68">
                  <c:v>0.22628999999999999</c:v>
                </c:pt>
                <c:pt idx="69">
                  <c:v>0.96303000000000005</c:v>
                </c:pt>
                <c:pt idx="70">
                  <c:v>0.53156999999999999</c:v>
                </c:pt>
                <c:pt idx="71">
                  <c:v>0.86445000000000005</c:v>
                </c:pt>
                <c:pt idx="72">
                  <c:v>0.93933</c:v>
                </c:pt>
                <c:pt idx="73">
                  <c:v>0.96804000000000001</c:v>
                </c:pt>
                <c:pt idx="74">
                  <c:v>0.26582</c:v>
                </c:pt>
                <c:pt idx="75">
                  <c:v>0.69571000000000005</c:v>
                </c:pt>
                <c:pt idx="76">
                  <c:v>0.15567</c:v>
                </c:pt>
                <c:pt idx="77">
                  <c:v>0.25390000000000001</c:v>
                </c:pt>
                <c:pt idx="78">
                  <c:v>2.734E-2</c:v>
                </c:pt>
                <c:pt idx="79">
                  <c:v>0</c:v>
                </c:pt>
                <c:pt idx="80">
                  <c:v>0</c:v>
                </c:pt>
                <c:pt idx="81">
                  <c:v>0</c:v>
                </c:pt>
                <c:pt idx="82">
                  <c:v>0.10981</c:v>
                </c:pt>
                <c:pt idx="83">
                  <c:v>0.49739</c:v>
                </c:pt>
                <c:pt idx="84">
                  <c:v>0.59569000000000005</c:v>
                </c:pt>
                <c:pt idx="85">
                  <c:v>0.64239000000000002</c:v>
                </c:pt>
                <c:pt idx="86">
                  <c:v>0.71514999999999995</c:v>
                </c:pt>
                <c:pt idx="87">
                  <c:v>1.0757699999999999</c:v>
                </c:pt>
                <c:pt idx="88">
                  <c:v>0.35324</c:v>
                </c:pt>
                <c:pt idx="89">
                  <c:v>0.56489</c:v>
                </c:pt>
                <c:pt idx="90">
                  <c:v>2.9E-4</c:v>
                </c:pt>
                <c:pt idx="91">
                  <c:v>9.1929999999999998E-2</c:v>
                </c:pt>
              </c:numCache>
            </c:numRef>
          </c:val>
          <c:extLst>
            <c:ext xmlns:c16="http://schemas.microsoft.com/office/drawing/2014/chart" uri="{C3380CC4-5D6E-409C-BE32-E72D297353CC}">
              <c16:uniqueId val="{00000004-E701-4E94-BD4F-E819A6CCE7A9}"/>
            </c:ext>
          </c:extLst>
        </c:ser>
        <c:ser>
          <c:idx val="8"/>
          <c:order val="7"/>
          <c:tx>
            <c:strRef>
              <c:f>'Figura 7'!$B$9</c:f>
              <c:strCache>
                <c:ptCount val="1"/>
                <c:pt idx="0">
                  <c:v>Cogeneración</c:v>
                </c:pt>
              </c:strCache>
            </c:strRef>
          </c:tx>
          <c:spPr>
            <a:ln w="25400">
              <a:noFill/>
            </a:ln>
          </c:spPr>
          <c:cat>
            <c:multiLvlStrRef>
              <c:f>'Figura 7'!$C$1:$CP$2</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0">
                    <c:v>  </c:v>
                  </c:pt>
                  <c:pt idx="91">
                    <c:v>.</c:v>
                  </c:pt>
                </c:lvl>
                <c:lvl>
                  <c:pt idx="0">
                    <c:v>Julio</c:v>
                  </c:pt>
                  <c:pt idx="31">
                    <c:v>Agosto</c:v>
                  </c:pt>
                  <c:pt idx="62">
                    <c:v>Septiembre</c:v>
                  </c:pt>
                </c:lvl>
              </c:multiLvlStrCache>
            </c:multiLvlStrRef>
          </c:cat>
          <c:val>
            <c:numRef>
              <c:f>'Figura 7'!$C$9:$CP$9</c:f>
              <c:numCache>
                <c:formatCode>General</c:formatCode>
                <c:ptCount val="92"/>
                <c:pt idx="0">
                  <c:v>0.42065999999999998</c:v>
                </c:pt>
                <c:pt idx="1">
                  <c:v>0.41786000000000001</c:v>
                </c:pt>
                <c:pt idx="2">
                  <c:v>0.42270999999999997</c:v>
                </c:pt>
                <c:pt idx="3">
                  <c:v>0.42775000000000002</c:v>
                </c:pt>
                <c:pt idx="4">
                  <c:v>0.42011999999999999</c:v>
                </c:pt>
                <c:pt idx="5">
                  <c:v>0.42268</c:v>
                </c:pt>
                <c:pt idx="6">
                  <c:v>0.42307</c:v>
                </c:pt>
                <c:pt idx="7">
                  <c:v>0.41699999999999998</c:v>
                </c:pt>
                <c:pt idx="8">
                  <c:v>0.43097000000000002</c:v>
                </c:pt>
                <c:pt idx="9">
                  <c:v>0.432</c:v>
                </c:pt>
                <c:pt idx="10">
                  <c:v>0.42686000000000002</c:v>
                </c:pt>
                <c:pt idx="11">
                  <c:v>0.42813000000000001</c:v>
                </c:pt>
                <c:pt idx="12">
                  <c:v>0.37444</c:v>
                </c:pt>
                <c:pt idx="13">
                  <c:v>0.42818000000000001</c:v>
                </c:pt>
                <c:pt idx="14">
                  <c:v>0.42917</c:v>
                </c:pt>
                <c:pt idx="15">
                  <c:v>0.435</c:v>
                </c:pt>
                <c:pt idx="16">
                  <c:v>0.43164999999999998</c:v>
                </c:pt>
                <c:pt idx="17">
                  <c:v>0.43082999999999999</c:v>
                </c:pt>
                <c:pt idx="18">
                  <c:v>0.43734000000000001</c:v>
                </c:pt>
                <c:pt idx="19">
                  <c:v>0.43502999999999997</c:v>
                </c:pt>
                <c:pt idx="20">
                  <c:v>0.42991000000000001</c:v>
                </c:pt>
                <c:pt idx="21">
                  <c:v>0.42685000000000001</c:v>
                </c:pt>
                <c:pt idx="22">
                  <c:v>0.42521999999999999</c:v>
                </c:pt>
                <c:pt idx="23">
                  <c:v>0.43284</c:v>
                </c:pt>
                <c:pt idx="24">
                  <c:v>0.42560999999999999</c:v>
                </c:pt>
                <c:pt idx="25">
                  <c:v>0.43820999999999999</c:v>
                </c:pt>
                <c:pt idx="26">
                  <c:v>0.43541000000000002</c:v>
                </c:pt>
                <c:pt idx="27">
                  <c:v>0.43481999999999998</c:v>
                </c:pt>
                <c:pt idx="28">
                  <c:v>0.42858000000000002</c:v>
                </c:pt>
                <c:pt idx="29">
                  <c:v>0.42758000000000002</c:v>
                </c:pt>
                <c:pt idx="30">
                  <c:v>0.42915999999999999</c:v>
                </c:pt>
                <c:pt idx="31">
                  <c:v>0.43684000000000001</c:v>
                </c:pt>
                <c:pt idx="32">
                  <c:v>0.43112</c:v>
                </c:pt>
                <c:pt idx="33">
                  <c:v>0.42838999999999999</c:v>
                </c:pt>
                <c:pt idx="34">
                  <c:v>0.43378</c:v>
                </c:pt>
                <c:pt idx="35">
                  <c:v>0.43292000000000003</c:v>
                </c:pt>
                <c:pt idx="36">
                  <c:v>0.43158999999999997</c:v>
                </c:pt>
                <c:pt idx="37">
                  <c:v>0.42937999999999998</c:v>
                </c:pt>
                <c:pt idx="38">
                  <c:v>0.42664999999999997</c:v>
                </c:pt>
                <c:pt idx="39">
                  <c:v>0.42147000000000001</c:v>
                </c:pt>
                <c:pt idx="40">
                  <c:v>0.42325000000000002</c:v>
                </c:pt>
                <c:pt idx="41">
                  <c:v>0.27245000000000003</c:v>
                </c:pt>
                <c:pt idx="42">
                  <c:v>0.42215999999999998</c:v>
                </c:pt>
                <c:pt idx="43">
                  <c:v>0.41398000000000001</c:v>
                </c:pt>
                <c:pt idx="44">
                  <c:v>0.38675999999999999</c:v>
                </c:pt>
                <c:pt idx="45">
                  <c:v>0.40766000000000002</c:v>
                </c:pt>
                <c:pt idx="46">
                  <c:v>0.31272</c:v>
                </c:pt>
                <c:pt idx="47">
                  <c:v>0.41248000000000001</c:v>
                </c:pt>
                <c:pt idx="48">
                  <c:v>0.41447000000000001</c:v>
                </c:pt>
                <c:pt idx="49">
                  <c:v>0.41415999999999997</c:v>
                </c:pt>
                <c:pt idx="50">
                  <c:v>0.42492000000000002</c:v>
                </c:pt>
                <c:pt idx="51">
                  <c:v>0.41898000000000002</c:v>
                </c:pt>
                <c:pt idx="52">
                  <c:v>0.42485000000000001</c:v>
                </c:pt>
                <c:pt idx="53">
                  <c:v>0.41660999999999998</c:v>
                </c:pt>
                <c:pt idx="54">
                  <c:v>0.40771000000000002</c:v>
                </c:pt>
                <c:pt idx="55">
                  <c:v>0.41964000000000001</c:v>
                </c:pt>
                <c:pt idx="56">
                  <c:v>0.42335</c:v>
                </c:pt>
                <c:pt idx="57">
                  <c:v>0.42452000000000001</c:v>
                </c:pt>
                <c:pt idx="58">
                  <c:v>0.41842000000000001</c:v>
                </c:pt>
                <c:pt idx="59">
                  <c:v>0.41493000000000002</c:v>
                </c:pt>
                <c:pt idx="60">
                  <c:v>0.42164000000000001</c:v>
                </c:pt>
                <c:pt idx="61">
                  <c:v>0.42299999999999999</c:v>
                </c:pt>
                <c:pt idx="62">
                  <c:v>0.42048000000000002</c:v>
                </c:pt>
                <c:pt idx="63">
                  <c:v>0.41531000000000001</c:v>
                </c:pt>
                <c:pt idx="64">
                  <c:v>0.41998000000000002</c:v>
                </c:pt>
                <c:pt idx="65">
                  <c:v>0.42507</c:v>
                </c:pt>
                <c:pt idx="66">
                  <c:v>0.42149999999999999</c:v>
                </c:pt>
                <c:pt idx="67">
                  <c:v>0.42107</c:v>
                </c:pt>
                <c:pt idx="68">
                  <c:v>0.40583999999999998</c:v>
                </c:pt>
                <c:pt idx="69">
                  <c:v>0.40816999999999998</c:v>
                </c:pt>
                <c:pt idx="70">
                  <c:v>0.41811999999999999</c:v>
                </c:pt>
                <c:pt idx="71">
                  <c:v>0.40455000000000002</c:v>
                </c:pt>
                <c:pt idx="72">
                  <c:v>0.38064999999999999</c:v>
                </c:pt>
                <c:pt idx="73">
                  <c:v>0.36778</c:v>
                </c:pt>
                <c:pt idx="74">
                  <c:v>0.39456000000000002</c:v>
                </c:pt>
                <c:pt idx="75">
                  <c:v>0.40464</c:v>
                </c:pt>
                <c:pt idx="76">
                  <c:v>0.40876000000000001</c:v>
                </c:pt>
                <c:pt idx="77">
                  <c:v>0.40784999999999999</c:v>
                </c:pt>
                <c:pt idx="78">
                  <c:v>0.40947</c:v>
                </c:pt>
                <c:pt idx="79">
                  <c:v>0.40999000000000002</c:v>
                </c:pt>
                <c:pt idx="80">
                  <c:v>0.40851999999999999</c:v>
                </c:pt>
                <c:pt idx="81">
                  <c:v>0.40461999999999998</c:v>
                </c:pt>
                <c:pt idx="82">
                  <c:v>0.40239999999999998</c:v>
                </c:pt>
                <c:pt idx="83">
                  <c:v>0.40584999999999999</c:v>
                </c:pt>
                <c:pt idx="84">
                  <c:v>0.39883999999999997</c:v>
                </c:pt>
                <c:pt idx="85">
                  <c:v>0.39700000000000002</c:v>
                </c:pt>
                <c:pt idx="86">
                  <c:v>0.40006999999999998</c:v>
                </c:pt>
                <c:pt idx="87">
                  <c:v>0.40619</c:v>
                </c:pt>
                <c:pt idx="88">
                  <c:v>0.40348000000000001</c:v>
                </c:pt>
                <c:pt idx="89">
                  <c:v>0.40428999999999998</c:v>
                </c:pt>
                <c:pt idx="90">
                  <c:v>0.39794000000000002</c:v>
                </c:pt>
                <c:pt idx="91">
                  <c:v>0.39901999999999999</c:v>
                </c:pt>
              </c:numCache>
            </c:numRef>
          </c:val>
          <c:extLst>
            <c:ext xmlns:c16="http://schemas.microsoft.com/office/drawing/2014/chart" uri="{C3380CC4-5D6E-409C-BE32-E72D297353CC}">
              <c16:uniqueId val="{00000005-E701-4E94-BD4F-E819A6CCE7A9}"/>
            </c:ext>
          </c:extLst>
        </c:ser>
        <c:dLbls>
          <c:showLegendKey val="0"/>
          <c:showVal val="0"/>
          <c:showCatName val="0"/>
          <c:showSerName val="0"/>
          <c:showPercent val="0"/>
          <c:showBubbleSize val="0"/>
        </c:dLbls>
        <c:axId val="63216256"/>
        <c:axId val="63222144"/>
      </c:areaChart>
      <c:catAx>
        <c:axId val="63216256"/>
        <c:scaling>
          <c:orientation val="minMax"/>
        </c:scaling>
        <c:delete val="0"/>
        <c:axPos val="b"/>
        <c:numFmt formatCode="General" sourceLinked="1"/>
        <c:majorTickMark val="none"/>
        <c:minorTickMark val="none"/>
        <c:tickLblPos val="nextTo"/>
        <c:spPr>
          <a:ln>
            <a:solidFill>
              <a:schemeClr val="bg1">
                <a:lumMod val="85000"/>
              </a:schemeClr>
            </a:solidFill>
          </a:ln>
        </c:spPr>
        <c:txPr>
          <a:bodyPr rot="0" vert="horz" anchor="ctr" anchorCtr="0"/>
          <a:lstStyle/>
          <a:p>
            <a:pPr>
              <a:defRPr sz="800">
                <a:latin typeface="+mn-lt"/>
                <a:cs typeface="Arial" pitchFamily="34" charset="0"/>
              </a:defRPr>
            </a:pPr>
            <a:endParaRPr lang="es-CL"/>
          </a:p>
        </c:txPr>
        <c:crossAx val="63222144"/>
        <c:crosses val="autoZero"/>
        <c:auto val="1"/>
        <c:lblAlgn val="ctr"/>
        <c:lblOffset val="1"/>
        <c:tickMarkSkip val="1"/>
        <c:noMultiLvlLbl val="0"/>
      </c:catAx>
      <c:valAx>
        <c:axId val="63222144"/>
        <c:scaling>
          <c:orientation val="minMax"/>
          <c:max val="60"/>
          <c:min val="0"/>
        </c:scaling>
        <c:delete val="0"/>
        <c:axPos val="l"/>
        <c:majorGridlines>
          <c:spPr>
            <a:ln>
              <a:solidFill>
                <a:schemeClr val="bg1">
                  <a:lumMod val="85000"/>
                </a:schemeClr>
              </a:solidFill>
            </a:ln>
          </c:spPr>
        </c:majorGridlines>
        <c:title>
          <c:tx>
            <c:rich>
              <a:bodyPr rot="0" vert="horz"/>
              <a:lstStyle/>
              <a:p>
                <a:pPr>
                  <a:defRPr b="0">
                    <a:latin typeface="+mn-lt"/>
                    <a:cs typeface="Arial" pitchFamily="34" charset="0"/>
                  </a:defRPr>
                </a:pPr>
                <a:r>
                  <a:rPr lang="en-US" b="0">
                    <a:latin typeface="+mn-lt"/>
                    <a:cs typeface="Arial" pitchFamily="34" charset="0"/>
                  </a:rPr>
                  <a:t>GWh-día</a:t>
                </a:r>
              </a:p>
            </c:rich>
          </c:tx>
          <c:layout>
            <c:manualLayout>
              <c:xMode val="edge"/>
              <c:yMode val="edge"/>
              <c:x val="1.6969725343321408E-2"/>
              <c:y val="2.2911938534279964E-2"/>
            </c:manualLayout>
          </c:layout>
          <c:overlay val="0"/>
        </c:title>
        <c:numFmt formatCode="0" sourceLinked="0"/>
        <c:majorTickMark val="none"/>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63216256"/>
        <c:crosses val="autoZero"/>
        <c:crossBetween val="between"/>
      </c:valAx>
    </c:plotArea>
    <c:legend>
      <c:legendPos val="b"/>
      <c:layout>
        <c:manualLayout>
          <c:xMode val="edge"/>
          <c:yMode val="edge"/>
          <c:x val="7.2348626716604233E-2"/>
          <c:y val="0.85017107046071994"/>
          <c:w val="0.8859182795699001"/>
          <c:h val="0.14982907839942144"/>
        </c:manualLayout>
      </c:layout>
      <c:overlay val="0"/>
      <c:txPr>
        <a:bodyPr/>
        <a:lstStyle/>
        <a:p>
          <a:pPr>
            <a:defRPr sz="900">
              <a:latin typeface="+mn-lt"/>
              <a:cs typeface="Arial" pitchFamily="34" charset="0"/>
            </a:defRPr>
          </a:pPr>
          <a:endParaRPr lang="es-CL"/>
        </a:p>
      </c:txPr>
    </c:legend>
    <c:plotVisOnly val="1"/>
    <c:dispBlanksAs val="zero"/>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10896255372014E-2"/>
          <c:y val="0.10788380758807589"/>
          <c:w val="0.92820161290322578"/>
          <c:h val="0.6900413279132791"/>
        </c:manualLayout>
      </c:layout>
      <c:areaChart>
        <c:grouping val="stacked"/>
        <c:varyColors val="0"/>
        <c:ser>
          <c:idx val="0"/>
          <c:order val="0"/>
          <c:tx>
            <c:strRef>
              <c:f>'Figura 8'!$D$2</c:f>
              <c:strCache>
                <c:ptCount val="1"/>
                <c:pt idx="0">
                  <c:v>ENGIE</c:v>
                </c:pt>
              </c:strCache>
            </c:strRef>
          </c:tx>
          <c:spPr>
            <a:gradFill flip="none" rotWithShape="1">
              <a:gsLst>
                <a:gs pos="0">
                  <a:srgbClr val="F79747">
                    <a:shade val="30000"/>
                    <a:satMod val="115000"/>
                  </a:srgbClr>
                </a:gs>
                <a:gs pos="50000">
                  <a:srgbClr val="F79747">
                    <a:shade val="67500"/>
                    <a:satMod val="115000"/>
                  </a:srgbClr>
                </a:gs>
                <a:gs pos="100000">
                  <a:srgbClr val="F79747">
                    <a:shade val="100000"/>
                    <a:satMod val="115000"/>
                  </a:srgbClr>
                </a:gs>
              </a:gsLst>
              <a:lin ang="16200000" scaled="1"/>
              <a:tileRect/>
            </a:gradFill>
            <a:ln w="25400">
              <a:noFill/>
            </a:ln>
          </c:spPr>
          <c:cat>
            <c:multiLvlStrRef>
              <c:f>'Figura 8'!$A$3:$B$94</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1">
                    <c:v>.</c:v>
                  </c:pt>
                </c:lvl>
                <c:lvl>
                  <c:pt idx="0">
                    <c:v>Julio</c:v>
                  </c:pt>
                  <c:pt idx="31">
                    <c:v>Agosto</c:v>
                  </c:pt>
                  <c:pt idx="62">
                    <c:v>Septiembre</c:v>
                  </c:pt>
                </c:lvl>
              </c:multiLvlStrCache>
            </c:multiLvlStrRef>
          </c:cat>
          <c:val>
            <c:numRef>
              <c:f>'Figura 8'!$D$3:$D$94</c:f>
              <c:numCache>
                <c:formatCode>0.00</c:formatCode>
                <c:ptCount val="92"/>
                <c:pt idx="0">
                  <c:v>4.6829999999999998</c:v>
                </c:pt>
                <c:pt idx="1">
                  <c:v>4.4338899999999999</c:v>
                </c:pt>
                <c:pt idx="2">
                  <c:v>4.5069999999999997</c:v>
                </c:pt>
                <c:pt idx="3">
                  <c:v>4.9489999999999998</c:v>
                </c:pt>
                <c:pt idx="4">
                  <c:v>4.12</c:v>
                </c:pt>
                <c:pt idx="5">
                  <c:v>4.375</c:v>
                </c:pt>
                <c:pt idx="6">
                  <c:v>6.1259999999999994</c:v>
                </c:pt>
                <c:pt idx="7">
                  <c:v>5.8660000000000005</c:v>
                </c:pt>
                <c:pt idx="8">
                  <c:v>7.7621000000000002</c:v>
                </c:pt>
                <c:pt idx="9">
                  <c:v>7.5409600000000001</c:v>
                </c:pt>
                <c:pt idx="10">
                  <c:v>7.9955600000000002</c:v>
                </c:pt>
                <c:pt idx="11">
                  <c:v>7.0608400000000007</c:v>
                </c:pt>
                <c:pt idx="12">
                  <c:v>2.7435700000000001</c:v>
                </c:pt>
                <c:pt idx="13">
                  <c:v>1.4046099999999999</c:v>
                </c:pt>
                <c:pt idx="14">
                  <c:v>6.3419399999999992</c:v>
                </c:pt>
                <c:pt idx="15">
                  <c:v>5.7753899999999998</c:v>
                </c:pt>
                <c:pt idx="16">
                  <c:v>4.8923899999999998</c:v>
                </c:pt>
                <c:pt idx="17">
                  <c:v>6.2257899999999999</c:v>
                </c:pt>
                <c:pt idx="18">
                  <c:v>5.9049399999999999</c:v>
                </c:pt>
                <c:pt idx="19">
                  <c:v>8.1085700000000003</c:v>
                </c:pt>
                <c:pt idx="20">
                  <c:v>8.2805300000000006</c:v>
                </c:pt>
                <c:pt idx="21">
                  <c:v>7.0333800000000002</c:v>
                </c:pt>
                <c:pt idx="22">
                  <c:v>7.7149999999999999</c:v>
                </c:pt>
                <c:pt idx="23">
                  <c:v>5.1719999999999997</c:v>
                </c:pt>
                <c:pt idx="24">
                  <c:v>5.3819999999999997</c:v>
                </c:pt>
                <c:pt idx="25">
                  <c:v>7.0670000000000002</c:v>
                </c:pt>
                <c:pt idx="26">
                  <c:v>6.1260000000000003</c:v>
                </c:pt>
                <c:pt idx="27">
                  <c:v>7.3050000000000006</c:v>
                </c:pt>
                <c:pt idx="28">
                  <c:v>7.3070000000000004</c:v>
                </c:pt>
                <c:pt idx="29">
                  <c:v>8.7050000000000001</c:v>
                </c:pt>
                <c:pt idx="30">
                  <c:v>6.0150000000000006</c:v>
                </c:pt>
                <c:pt idx="31">
                  <c:v>3.4409999999999998</c:v>
                </c:pt>
                <c:pt idx="32">
                  <c:v>2.3360000000000003</c:v>
                </c:pt>
                <c:pt idx="33">
                  <c:v>0.65200000000000002</c:v>
                </c:pt>
                <c:pt idx="34">
                  <c:v>2.68</c:v>
                </c:pt>
                <c:pt idx="35">
                  <c:v>3.8410000000000002</c:v>
                </c:pt>
                <c:pt idx="36">
                  <c:v>3.9180000000000001</c:v>
                </c:pt>
                <c:pt idx="37">
                  <c:v>3.7020399999999998</c:v>
                </c:pt>
                <c:pt idx="38">
                  <c:v>4.5881999999999996</c:v>
                </c:pt>
                <c:pt idx="39">
                  <c:v>3.7648699999999997</c:v>
                </c:pt>
                <c:pt idx="40">
                  <c:v>4.3150500000000003</c:v>
                </c:pt>
                <c:pt idx="41">
                  <c:v>5.1396899999999999</c:v>
                </c:pt>
                <c:pt idx="42">
                  <c:v>4.5061299999999997</c:v>
                </c:pt>
                <c:pt idx="43">
                  <c:v>8.7704400000000007</c:v>
                </c:pt>
                <c:pt idx="44">
                  <c:v>5.3320000000000007</c:v>
                </c:pt>
                <c:pt idx="45">
                  <c:v>5.0776300000000001</c:v>
                </c:pt>
                <c:pt idx="46">
                  <c:v>6.5830000000000002</c:v>
                </c:pt>
                <c:pt idx="47">
                  <c:v>3.51267</c:v>
                </c:pt>
                <c:pt idx="48">
                  <c:v>3.0653199999999998</c:v>
                </c:pt>
                <c:pt idx="49">
                  <c:v>3.5729999999999995</c:v>
                </c:pt>
                <c:pt idx="50">
                  <c:v>4.0419999999999998</c:v>
                </c:pt>
                <c:pt idx="51">
                  <c:v>3.8416399999999999</c:v>
                </c:pt>
                <c:pt idx="52">
                  <c:v>2.3143699999999998</c:v>
                </c:pt>
                <c:pt idx="53">
                  <c:v>5.9950000000000001</c:v>
                </c:pt>
                <c:pt idx="54">
                  <c:v>4.8430099999999996</c:v>
                </c:pt>
                <c:pt idx="55">
                  <c:v>4.0652200000000001</c:v>
                </c:pt>
                <c:pt idx="56">
                  <c:v>4.0912699999999997</c:v>
                </c:pt>
                <c:pt idx="57">
                  <c:v>3.3443100000000001</c:v>
                </c:pt>
                <c:pt idx="58">
                  <c:v>2.7589299999999999</c:v>
                </c:pt>
                <c:pt idx="59">
                  <c:v>5.7908299999999997</c:v>
                </c:pt>
                <c:pt idx="60">
                  <c:v>2.00414</c:v>
                </c:pt>
                <c:pt idx="61">
                  <c:v>1.2464299999999999</c:v>
                </c:pt>
                <c:pt idx="62">
                  <c:v>1.96367</c:v>
                </c:pt>
                <c:pt idx="63">
                  <c:v>3.3544100000000001</c:v>
                </c:pt>
                <c:pt idx="64">
                  <c:v>3.3572299999999999</c:v>
                </c:pt>
                <c:pt idx="65">
                  <c:v>3.5708799999999998</c:v>
                </c:pt>
                <c:pt idx="66">
                  <c:v>4.2378400000000003</c:v>
                </c:pt>
                <c:pt idx="67">
                  <c:v>2.7328399999999999</c:v>
                </c:pt>
                <c:pt idx="68">
                  <c:v>2.6877399999999998</c:v>
                </c:pt>
                <c:pt idx="69">
                  <c:v>3.2316000000000003</c:v>
                </c:pt>
                <c:pt idx="70">
                  <c:v>3.0972499999999998</c:v>
                </c:pt>
                <c:pt idx="71">
                  <c:v>3.5599100000000004</c:v>
                </c:pt>
                <c:pt idx="72">
                  <c:v>2.6391699999999996</c:v>
                </c:pt>
                <c:pt idx="73">
                  <c:v>2.9671799999999999</c:v>
                </c:pt>
                <c:pt idx="74">
                  <c:v>2.7037499999999999</c:v>
                </c:pt>
                <c:pt idx="75">
                  <c:v>4.2730600000000001</c:v>
                </c:pt>
                <c:pt idx="76">
                  <c:v>3.2525500000000003</c:v>
                </c:pt>
                <c:pt idx="77">
                  <c:v>1.7996000000000001</c:v>
                </c:pt>
                <c:pt idx="78">
                  <c:v>2.5681400000000001</c:v>
                </c:pt>
                <c:pt idx="79">
                  <c:v>1.8452799999999998</c:v>
                </c:pt>
                <c:pt idx="80">
                  <c:v>2.0594599999999996</c:v>
                </c:pt>
                <c:pt idx="81">
                  <c:v>1.2722200000000001</c:v>
                </c:pt>
                <c:pt idx="82">
                  <c:v>3.06874</c:v>
                </c:pt>
                <c:pt idx="83">
                  <c:v>2.71333</c:v>
                </c:pt>
                <c:pt idx="84">
                  <c:v>4.9501799999999996</c:v>
                </c:pt>
                <c:pt idx="85">
                  <c:v>2.5617700000000001</c:v>
                </c:pt>
                <c:pt idx="86">
                  <c:v>4.0330599999999999</c:v>
                </c:pt>
                <c:pt idx="87">
                  <c:v>3.8823400000000001</c:v>
                </c:pt>
                <c:pt idx="88">
                  <c:v>3.2185999999999999</c:v>
                </c:pt>
                <c:pt idx="89">
                  <c:v>2.1190899999999999</c:v>
                </c:pt>
                <c:pt idx="90">
                  <c:v>3.6808500000000004</c:v>
                </c:pt>
                <c:pt idx="91">
                  <c:v>3.65395</c:v>
                </c:pt>
              </c:numCache>
            </c:numRef>
          </c:val>
          <c:extLst>
            <c:ext xmlns:c16="http://schemas.microsoft.com/office/drawing/2014/chart" uri="{C3380CC4-5D6E-409C-BE32-E72D297353CC}">
              <c16:uniqueId val="{00000000-5BBD-4630-A19D-3CCF2C91B7B5}"/>
            </c:ext>
          </c:extLst>
        </c:ser>
        <c:ser>
          <c:idx val="2"/>
          <c:order val="1"/>
          <c:tx>
            <c:strRef>
              <c:f>'Figura 8'!$F$2</c:f>
              <c:strCache>
                <c:ptCount val="1"/>
                <c:pt idx="0">
                  <c:v>GASATACAMA</c:v>
                </c:pt>
              </c:strCache>
            </c:strRef>
          </c:tx>
          <c:spPr>
            <a:solidFill>
              <a:schemeClr val="accent3">
                <a:lumMod val="75000"/>
              </a:schemeClr>
            </a:solidFill>
            <a:ln w="25400">
              <a:noFill/>
            </a:ln>
          </c:spPr>
          <c:cat>
            <c:multiLvlStrRef>
              <c:f>'Figura 8'!$A$3:$B$94</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1">
                    <c:v>.</c:v>
                  </c:pt>
                </c:lvl>
                <c:lvl>
                  <c:pt idx="0">
                    <c:v>Julio</c:v>
                  </c:pt>
                  <c:pt idx="31">
                    <c:v>Agosto</c:v>
                  </c:pt>
                  <c:pt idx="62">
                    <c:v>Septiembre</c:v>
                  </c:pt>
                </c:lvl>
              </c:multiLvlStrCache>
            </c:multiLvlStrRef>
          </c:cat>
          <c:val>
            <c:numRef>
              <c:f>'Figura 8'!$F$3:$F$94</c:f>
              <c:numCache>
                <c:formatCode>0.00</c:formatCode>
                <c:ptCount val="92"/>
                <c:pt idx="0">
                  <c:v>0</c:v>
                </c:pt>
                <c:pt idx="1">
                  <c:v>0</c:v>
                </c:pt>
                <c:pt idx="2">
                  <c:v>0</c:v>
                </c:pt>
                <c:pt idx="3">
                  <c:v>2.0950000000000002</c:v>
                </c:pt>
                <c:pt idx="4">
                  <c:v>2.7716999999999996</c:v>
                </c:pt>
                <c:pt idx="5">
                  <c:v>0.11221999999999999</c:v>
                </c:pt>
                <c:pt idx="6">
                  <c:v>2.3437000000000001</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extLst>
            <c:ext xmlns:c16="http://schemas.microsoft.com/office/drawing/2014/chart" uri="{C3380CC4-5D6E-409C-BE32-E72D297353CC}">
              <c16:uniqueId val="{00000002-5BBD-4630-A19D-3CCF2C91B7B5}"/>
            </c:ext>
          </c:extLst>
        </c:ser>
        <c:ser>
          <c:idx val="1"/>
          <c:order val="2"/>
          <c:tx>
            <c:strRef>
              <c:f>'Figura 8'!$E$2</c:f>
              <c:strCache>
                <c:ptCount val="1"/>
                <c:pt idx="0">
                  <c:v>AES GENER</c:v>
                </c:pt>
              </c:strCache>
            </c:strRef>
          </c:tx>
          <c:spPr>
            <a:solidFill>
              <a:schemeClr val="tx2"/>
            </a:solidFill>
            <a:ln w="25400">
              <a:noFill/>
            </a:ln>
          </c:spPr>
          <c:cat>
            <c:multiLvlStrRef>
              <c:f>'Figura 8'!$A$3:$B$94</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1">
                    <c:v>.</c:v>
                  </c:pt>
                </c:lvl>
                <c:lvl>
                  <c:pt idx="0">
                    <c:v>Julio</c:v>
                  </c:pt>
                  <c:pt idx="31">
                    <c:v>Agosto</c:v>
                  </c:pt>
                  <c:pt idx="62">
                    <c:v>Septiembre</c:v>
                  </c:pt>
                </c:lvl>
              </c:multiLvlStrCache>
            </c:multiLvlStrRef>
          </c:cat>
          <c:val>
            <c:numRef>
              <c:f>'Figura 8'!$E$3:$E$94</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extLst>
            <c:ext xmlns:c16="http://schemas.microsoft.com/office/drawing/2014/chart" uri="{C3380CC4-5D6E-409C-BE32-E72D297353CC}">
              <c16:uniqueId val="{00000001-5BBD-4630-A19D-3CCF2C91B7B5}"/>
            </c:ext>
          </c:extLst>
        </c:ser>
        <c:ser>
          <c:idx val="3"/>
          <c:order val="3"/>
          <c:tx>
            <c:strRef>
              <c:f>'Figura 8'!$G$2</c:f>
              <c:strCache>
                <c:ptCount val="1"/>
                <c:pt idx="0">
                  <c:v>TAMAKAYA ENERGÍA</c:v>
                </c:pt>
              </c:strCache>
            </c:strRef>
          </c:tx>
          <c:spPr>
            <a:solidFill>
              <a:srgbClr val="8F1111"/>
            </a:solidFill>
            <a:ln w="25400">
              <a:noFill/>
            </a:ln>
          </c:spPr>
          <c:cat>
            <c:multiLvlStrRef>
              <c:f>'Figura 8'!$A$3:$B$94</c:f>
              <c:multiLvlStrCache>
                <c:ptCount val="92"/>
                <c:lvl>
                  <c:pt idx="5">
                    <c:v>6</c:v>
                  </c:pt>
                  <c:pt idx="12">
                    <c:v>13</c:v>
                  </c:pt>
                  <c:pt idx="19">
                    <c:v>20</c:v>
                  </c:pt>
                  <c:pt idx="26">
                    <c:v>27</c:v>
                  </c:pt>
                  <c:pt idx="36">
                    <c:v>6</c:v>
                  </c:pt>
                  <c:pt idx="43">
                    <c:v>13</c:v>
                  </c:pt>
                  <c:pt idx="50">
                    <c:v>20</c:v>
                  </c:pt>
                  <c:pt idx="57">
                    <c:v>27</c:v>
                  </c:pt>
                  <c:pt idx="67">
                    <c:v>6</c:v>
                  </c:pt>
                  <c:pt idx="74">
                    <c:v>13</c:v>
                  </c:pt>
                  <c:pt idx="81">
                    <c:v>20</c:v>
                  </c:pt>
                  <c:pt idx="88">
                    <c:v>27</c:v>
                  </c:pt>
                  <c:pt idx="91">
                    <c:v>.</c:v>
                  </c:pt>
                </c:lvl>
                <c:lvl>
                  <c:pt idx="0">
                    <c:v>Julio</c:v>
                  </c:pt>
                  <c:pt idx="31">
                    <c:v>Agosto</c:v>
                  </c:pt>
                  <c:pt idx="62">
                    <c:v>Septiembre</c:v>
                  </c:pt>
                </c:lvl>
              </c:multiLvlStrCache>
            </c:multiLvlStrRef>
          </c:cat>
          <c:val>
            <c:numRef>
              <c:f>'Figura 8'!$G$3:$G$94</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1.8100000000000002E-2</c:v>
                </c:pt>
                <c:pt idx="18">
                  <c:v>0.77839000000000003</c:v>
                </c:pt>
                <c:pt idx="19">
                  <c:v>0.88721000000000005</c:v>
                </c:pt>
                <c:pt idx="20">
                  <c:v>0</c:v>
                </c:pt>
                <c:pt idx="21">
                  <c:v>0</c:v>
                </c:pt>
                <c:pt idx="22">
                  <c:v>0</c:v>
                </c:pt>
                <c:pt idx="23">
                  <c:v>0</c:v>
                </c:pt>
                <c:pt idx="24">
                  <c:v>0.66481000000000001</c:v>
                </c:pt>
                <c:pt idx="25">
                  <c:v>0.59101999999999999</c:v>
                </c:pt>
                <c:pt idx="26">
                  <c:v>2.3417699999999999</c:v>
                </c:pt>
                <c:pt idx="27">
                  <c:v>4.1194100000000002</c:v>
                </c:pt>
                <c:pt idx="28">
                  <c:v>3.1801599999999999</c:v>
                </c:pt>
                <c:pt idx="29">
                  <c:v>1.3791800000000001</c:v>
                </c:pt>
                <c:pt idx="30">
                  <c:v>2.26519</c:v>
                </c:pt>
                <c:pt idx="31">
                  <c:v>2.1148799999999999</c:v>
                </c:pt>
                <c:pt idx="32">
                  <c:v>2.4200300000000001</c:v>
                </c:pt>
                <c:pt idx="33">
                  <c:v>2.3055700000000003</c:v>
                </c:pt>
                <c:pt idx="34">
                  <c:v>1.7657700000000001</c:v>
                </c:pt>
                <c:pt idx="35">
                  <c:v>2.2643200000000001</c:v>
                </c:pt>
                <c:pt idx="36">
                  <c:v>2.2541799999999999</c:v>
                </c:pt>
                <c:pt idx="37">
                  <c:v>2.26098</c:v>
                </c:pt>
                <c:pt idx="38">
                  <c:v>1.2226900000000001</c:v>
                </c:pt>
                <c:pt idx="39">
                  <c:v>0.46737000000000001</c:v>
                </c:pt>
                <c:pt idx="40">
                  <c:v>0.71794999999999998</c:v>
                </c:pt>
                <c:pt idx="41">
                  <c:v>0</c:v>
                </c:pt>
                <c:pt idx="42">
                  <c:v>2.2037900000000001</c:v>
                </c:pt>
                <c:pt idx="43">
                  <c:v>2.3112300000000001</c:v>
                </c:pt>
                <c:pt idx="44">
                  <c:v>2.1767300000000001</c:v>
                </c:pt>
                <c:pt idx="45">
                  <c:v>2.9073000000000002</c:v>
                </c:pt>
                <c:pt idx="46">
                  <c:v>2.6051899999999999</c:v>
                </c:pt>
                <c:pt idx="47">
                  <c:v>1.79057</c:v>
                </c:pt>
                <c:pt idx="48">
                  <c:v>1.9176800000000001</c:v>
                </c:pt>
                <c:pt idx="49">
                  <c:v>1.5405199999999999</c:v>
                </c:pt>
                <c:pt idx="50">
                  <c:v>2.2465899999999999</c:v>
                </c:pt>
                <c:pt idx="51">
                  <c:v>2.2686700000000002</c:v>
                </c:pt>
                <c:pt idx="52">
                  <c:v>0.88592000000000004</c:v>
                </c:pt>
                <c:pt idx="53">
                  <c:v>0.63626000000000005</c:v>
                </c:pt>
                <c:pt idx="54">
                  <c:v>0.40248</c:v>
                </c:pt>
                <c:pt idx="55">
                  <c:v>0.93028999999999995</c:v>
                </c:pt>
                <c:pt idx="56">
                  <c:v>1.9972300000000001</c:v>
                </c:pt>
                <c:pt idx="57">
                  <c:v>2.7549199999999998</c:v>
                </c:pt>
                <c:pt idx="58">
                  <c:v>2.03078</c:v>
                </c:pt>
                <c:pt idx="59">
                  <c:v>2.9058100000000002</c:v>
                </c:pt>
                <c:pt idx="60">
                  <c:v>3.1717899999999997</c:v>
                </c:pt>
                <c:pt idx="61">
                  <c:v>2.73271</c:v>
                </c:pt>
                <c:pt idx="62">
                  <c:v>2.3836500000000003</c:v>
                </c:pt>
                <c:pt idx="63">
                  <c:v>4.1752099999999999</c:v>
                </c:pt>
                <c:pt idx="64">
                  <c:v>5.4567899999999998</c:v>
                </c:pt>
                <c:pt idx="65">
                  <c:v>3.6870700000000003</c:v>
                </c:pt>
                <c:pt idx="66">
                  <c:v>9.4890000000000002E-2</c:v>
                </c:pt>
                <c:pt idx="67">
                  <c:v>1.84985</c:v>
                </c:pt>
                <c:pt idx="68">
                  <c:v>6.1957000000000004</c:v>
                </c:pt>
                <c:pt idx="69">
                  <c:v>1.7835399999999999</c:v>
                </c:pt>
                <c:pt idx="70">
                  <c:v>0.70084000000000002</c:v>
                </c:pt>
                <c:pt idx="71">
                  <c:v>2.2899999999999999E-3</c:v>
                </c:pt>
                <c:pt idx="72">
                  <c:v>0</c:v>
                </c:pt>
                <c:pt idx="73">
                  <c:v>2.7345000000000002</c:v>
                </c:pt>
                <c:pt idx="74">
                  <c:v>3.8830900000000002</c:v>
                </c:pt>
                <c:pt idx="75">
                  <c:v>0.65142</c:v>
                </c:pt>
                <c:pt idx="76">
                  <c:v>1.5E-3</c:v>
                </c:pt>
                <c:pt idx="77">
                  <c:v>0</c:v>
                </c:pt>
                <c:pt idx="78">
                  <c:v>0</c:v>
                </c:pt>
                <c:pt idx="79">
                  <c:v>0</c:v>
                </c:pt>
                <c:pt idx="80">
                  <c:v>0</c:v>
                </c:pt>
                <c:pt idx="81">
                  <c:v>0</c:v>
                </c:pt>
                <c:pt idx="82">
                  <c:v>0.14025000000000001</c:v>
                </c:pt>
                <c:pt idx="83">
                  <c:v>0</c:v>
                </c:pt>
                <c:pt idx="84">
                  <c:v>0.34010000000000001</c:v>
                </c:pt>
                <c:pt idx="85">
                  <c:v>1.12517</c:v>
                </c:pt>
                <c:pt idx="86">
                  <c:v>1.11731</c:v>
                </c:pt>
                <c:pt idx="87">
                  <c:v>1.19947</c:v>
                </c:pt>
                <c:pt idx="88">
                  <c:v>1.19946</c:v>
                </c:pt>
                <c:pt idx="89">
                  <c:v>1.1991700000000001</c:v>
                </c:pt>
                <c:pt idx="90">
                  <c:v>0.60109000000000001</c:v>
                </c:pt>
                <c:pt idx="91">
                  <c:v>0.24173</c:v>
                </c:pt>
              </c:numCache>
            </c:numRef>
          </c:val>
          <c:extLst>
            <c:ext xmlns:c16="http://schemas.microsoft.com/office/drawing/2014/chart" uri="{C3380CC4-5D6E-409C-BE32-E72D297353CC}">
              <c16:uniqueId val="{00000001-CBAA-4A22-A2FB-C812BB56D0EE}"/>
            </c:ext>
          </c:extLst>
        </c:ser>
        <c:dLbls>
          <c:showLegendKey val="0"/>
          <c:showVal val="0"/>
          <c:showCatName val="0"/>
          <c:showSerName val="0"/>
          <c:showPercent val="0"/>
          <c:showBubbleSize val="0"/>
        </c:dLbls>
        <c:axId val="93434240"/>
        <c:axId val="93435776"/>
      </c:areaChart>
      <c:catAx>
        <c:axId val="93434240"/>
        <c:scaling>
          <c:orientation val="minMax"/>
        </c:scaling>
        <c:delete val="0"/>
        <c:axPos val="b"/>
        <c:numFmt formatCode="General" sourceLinked="1"/>
        <c:majorTickMark val="none"/>
        <c:minorTickMark val="none"/>
        <c:tickLblPos val="nextTo"/>
        <c:spPr>
          <a:ln>
            <a:solidFill>
              <a:sysClr val="window" lastClr="FFFFFF">
                <a:lumMod val="85000"/>
              </a:sysClr>
            </a:solidFill>
          </a:ln>
        </c:spPr>
        <c:txPr>
          <a:bodyPr rot="0"/>
          <a:lstStyle/>
          <a:p>
            <a:pPr>
              <a:defRPr sz="800">
                <a:latin typeface="+mn-lt"/>
                <a:cs typeface="Arial" pitchFamily="34" charset="0"/>
              </a:defRPr>
            </a:pPr>
            <a:endParaRPr lang="es-CL"/>
          </a:p>
        </c:txPr>
        <c:crossAx val="93435776"/>
        <c:crosses val="autoZero"/>
        <c:auto val="1"/>
        <c:lblAlgn val="ctr"/>
        <c:lblOffset val="1"/>
        <c:noMultiLvlLbl val="0"/>
      </c:catAx>
      <c:valAx>
        <c:axId val="93435776"/>
        <c:scaling>
          <c:orientation val="minMax"/>
          <c:max val="12"/>
          <c:min val="0"/>
        </c:scaling>
        <c:delete val="0"/>
        <c:axPos val="l"/>
        <c:majorGridlines>
          <c:spPr>
            <a:ln>
              <a:solidFill>
                <a:schemeClr val="bg1">
                  <a:lumMod val="85000"/>
                </a:schemeClr>
              </a:solidFill>
            </a:ln>
          </c:spPr>
        </c:majorGridlines>
        <c:numFmt formatCode="0" sourceLinked="0"/>
        <c:majorTickMark val="none"/>
        <c:minorTickMark val="none"/>
        <c:tickLblPos val="nextTo"/>
        <c:spPr>
          <a:ln>
            <a:solidFill>
              <a:schemeClr val="bg1">
                <a:lumMod val="85000"/>
              </a:schemeClr>
            </a:solidFill>
          </a:ln>
        </c:spPr>
        <c:txPr>
          <a:bodyPr/>
          <a:lstStyle/>
          <a:p>
            <a:pPr>
              <a:defRPr sz="900">
                <a:latin typeface="+mn-lt"/>
                <a:cs typeface="Arial" pitchFamily="34" charset="0"/>
              </a:defRPr>
            </a:pPr>
            <a:endParaRPr lang="es-CL"/>
          </a:p>
        </c:txPr>
        <c:crossAx val="93434240"/>
        <c:crosses val="autoZero"/>
        <c:crossBetween val="midCat"/>
      </c:valAx>
    </c:plotArea>
    <c:legend>
      <c:legendPos val="b"/>
      <c:layout>
        <c:manualLayout>
          <c:xMode val="edge"/>
          <c:yMode val="edge"/>
          <c:x val="0.21739856630824372"/>
          <c:y val="0.93104878048780493"/>
          <c:w val="0.56422096774193553"/>
          <c:h val="6.7403455284552841E-2"/>
        </c:manualLayout>
      </c:layout>
      <c:overlay val="0"/>
      <c:txPr>
        <a:bodyPr/>
        <a:lstStyle/>
        <a:p>
          <a:pPr>
            <a:defRPr sz="800">
              <a:latin typeface="+mn-lt"/>
              <a:cs typeface="Arial" pitchFamily="34" charset="0"/>
            </a:defRPr>
          </a:pPr>
          <a:endParaRPr lang="es-CL"/>
        </a:p>
      </c:txPr>
    </c:legend>
    <c:plotVisOnly val="1"/>
    <c:dispBlanksAs val="zero"/>
    <c:showDLblsOverMax val="0"/>
  </c:chart>
  <c:spPr>
    <a:ln>
      <a:noFill/>
    </a:ln>
  </c:spPr>
  <c:printSettings>
    <c:headerFooter/>
    <c:pageMargins b="0.75000000000001465" l="0.70000000000000062" r="0.70000000000000062" t="0.7500000000000146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27455197132615E-2"/>
          <c:y val="0.11502647193022249"/>
          <c:w val="0.88996559139784948"/>
          <c:h val="0.54075184933881126"/>
        </c:manualLayout>
      </c:layout>
      <c:barChart>
        <c:barDir val="col"/>
        <c:grouping val="clustered"/>
        <c:varyColors val="0"/>
        <c:ser>
          <c:idx val="0"/>
          <c:order val="0"/>
          <c:tx>
            <c:strRef>
              <c:f>'Figura 9 '!$O$3</c:f>
              <c:strCache>
                <c:ptCount val="1"/>
                <c:pt idx="0">
                  <c:v>Generación</c:v>
                </c:pt>
              </c:strCache>
            </c:strRef>
          </c:tx>
          <c:spPr>
            <a:gradFill flip="none" rotWithShape="1">
              <a:gsLst>
                <a:gs pos="0">
                  <a:srgbClr val="9C1212">
                    <a:shade val="30000"/>
                    <a:satMod val="115000"/>
                  </a:srgbClr>
                </a:gs>
                <a:gs pos="50000">
                  <a:srgbClr val="9C1212">
                    <a:shade val="67500"/>
                    <a:satMod val="115000"/>
                  </a:srgbClr>
                </a:gs>
                <a:gs pos="100000">
                  <a:srgbClr val="9C1212">
                    <a:shade val="100000"/>
                    <a:satMod val="115000"/>
                  </a:srgbClr>
                </a:gs>
              </a:gsLst>
              <a:lin ang="16200000" scaled="1"/>
              <a:tileRect/>
            </a:gradFill>
          </c:spPr>
          <c:invertIfNegative val="0"/>
          <c:cat>
            <c:strRef>
              <c:f>'Figura 9 '!$H$4:$H$30</c:f>
              <c:strCache>
                <c:ptCount val="27"/>
                <c:pt idx="0">
                  <c:v>AES GENER</c:v>
                </c:pt>
                <c:pt idx="1">
                  <c:v>ANDINA</c:v>
                </c:pt>
                <c:pt idx="2">
                  <c:v>ANGAMOS</c:v>
                </c:pt>
                <c:pt idx="3">
                  <c:v>CAVANCHA</c:v>
                </c:pt>
                <c:pt idx="4">
                  <c:v>CELTA</c:v>
                </c:pt>
                <c:pt idx="5">
                  <c:v>COCHRANE</c:v>
                </c:pt>
                <c:pt idx="6">
                  <c:v>EGP SUR</c:v>
                </c:pt>
                <c:pt idx="7">
                  <c:v>ENERNUEVAS</c:v>
                </c:pt>
                <c:pt idx="8">
                  <c:v>ENGIE</c:v>
                </c:pt>
                <c:pt idx="9">
                  <c:v>ENORCHILE</c:v>
                </c:pt>
                <c:pt idx="10">
                  <c:v>E. DE GENERACION</c:v>
                </c:pt>
                <c:pt idx="11">
                  <c:v>GASATACAMA</c:v>
                </c:pt>
                <c:pt idx="12">
                  <c:v>GENERACIÓN SOLAR</c:v>
                </c:pt>
                <c:pt idx="13">
                  <c:v>HORNITOS</c:v>
                </c:pt>
                <c:pt idx="14">
                  <c:v>LOS PUQUIOS</c:v>
                </c:pt>
                <c:pt idx="15">
                  <c:v>MINERA COLLAHUASI</c:v>
                </c:pt>
                <c:pt idx="16">
                  <c:v>NORACID</c:v>
                </c:pt>
                <c:pt idx="17">
                  <c:v>ON GROUP</c:v>
                </c:pt>
                <c:pt idx="18">
                  <c:v>SOLAR SAN PEDRO III</c:v>
                </c:pt>
                <c:pt idx="19">
                  <c:v>PMGD PICA PILOT</c:v>
                </c:pt>
                <c:pt idx="20">
                  <c:v>PAS1</c:v>
                </c:pt>
                <c:pt idx="21">
                  <c:v>PAS2</c:v>
                </c:pt>
                <c:pt idx="22">
                  <c:v>PAS3</c:v>
                </c:pt>
                <c:pt idx="23">
                  <c:v>SPS LA HUAYCA</c:v>
                </c:pt>
                <c:pt idx="24">
                  <c:v>TAMAKAYA ENERGÍA</c:v>
                </c:pt>
                <c:pt idx="25">
                  <c:v>TECNET</c:v>
                </c:pt>
                <c:pt idx="26">
                  <c:v>VALLE DE LOS VIENTOS</c:v>
                </c:pt>
              </c:strCache>
            </c:strRef>
          </c:cat>
          <c:val>
            <c:numRef>
              <c:f>'Figura 9 '!$O$4:$O$30</c:f>
              <c:numCache>
                <c:formatCode>#,##0.0</c:formatCode>
                <c:ptCount val="27"/>
                <c:pt idx="0">
                  <c:v>521.06816000000003</c:v>
                </c:pt>
                <c:pt idx="1">
                  <c:v>317.96299999999997</c:v>
                </c:pt>
                <c:pt idx="2">
                  <c:v>1081.1622300000001</c:v>
                </c:pt>
                <c:pt idx="3">
                  <c:v>4.3664300000000003</c:v>
                </c:pt>
                <c:pt idx="4">
                  <c:v>5.3267800000000003</c:v>
                </c:pt>
                <c:pt idx="5">
                  <c:v>555.32218999999998</c:v>
                </c:pt>
                <c:pt idx="6">
                  <c:v>82.496309999999994</c:v>
                </c:pt>
                <c:pt idx="7">
                  <c:v>5.2399199999999997</c:v>
                </c:pt>
                <c:pt idx="8">
                  <c:v>1467.2748100000001</c:v>
                </c:pt>
                <c:pt idx="9">
                  <c:v>5.5902100000000008</c:v>
                </c:pt>
                <c:pt idx="10">
                  <c:v>1.61859</c:v>
                </c:pt>
                <c:pt idx="11">
                  <c:v>155.65223</c:v>
                </c:pt>
                <c:pt idx="12">
                  <c:v>43.690309999999997</c:v>
                </c:pt>
                <c:pt idx="13">
                  <c:v>296.75700000000001</c:v>
                </c:pt>
                <c:pt idx="14">
                  <c:v>0.79180000000000006</c:v>
                </c:pt>
                <c:pt idx="15">
                  <c:v>31.177630000000001</c:v>
                </c:pt>
                <c:pt idx="16">
                  <c:v>38.188459999999999</c:v>
                </c:pt>
                <c:pt idx="17">
                  <c:v>0.49961</c:v>
                </c:pt>
                <c:pt idx="18">
                  <c:v>38.245379999999997</c:v>
                </c:pt>
                <c:pt idx="19">
                  <c:v>0.27766999999999997</c:v>
                </c:pt>
                <c:pt idx="20">
                  <c:v>6.6822299999999988</c:v>
                </c:pt>
                <c:pt idx="21">
                  <c:v>5.1167499999999997</c:v>
                </c:pt>
                <c:pt idx="22">
                  <c:v>10.9298</c:v>
                </c:pt>
                <c:pt idx="23">
                  <c:v>15.875399999999999</c:v>
                </c:pt>
                <c:pt idx="24">
                  <c:v>115.19953000000001</c:v>
                </c:pt>
                <c:pt idx="25">
                  <c:v>0</c:v>
                </c:pt>
                <c:pt idx="26">
                  <c:v>57.673169999999999</c:v>
                </c:pt>
              </c:numCache>
            </c:numRef>
          </c:val>
          <c:extLst>
            <c:ext xmlns:c16="http://schemas.microsoft.com/office/drawing/2014/chart" uri="{C3380CC4-5D6E-409C-BE32-E72D297353CC}">
              <c16:uniqueId val="{00000000-5DE3-45AE-B81C-6429B40CF4C6}"/>
            </c:ext>
          </c:extLst>
        </c:ser>
        <c:ser>
          <c:idx val="1"/>
          <c:order val="1"/>
          <c:tx>
            <c:strRef>
              <c:f>'Figura 9 '!$P$3</c:f>
              <c:strCache>
                <c:ptCount val="1"/>
                <c:pt idx="0">
                  <c:v>Ventas</c:v>
                </c:pt>
              </c:strCache>
            </c:strRef>
          </c:tx>
          <c:spPr>
            <a:gradFill flip="none" rotWithShape="1">
              <a:gsLst>
                <a:gs pos="0">
                  <a:srgbClr val="D08600">
                    <a:shade val="30000"/>
                    <a:satMod val="115000"/>
                  </a:srgbClr>
                </a:gs>
                <a:gs pos="50000">
                  <a:srgbClr val="D08600">
                    <a:shade val="67500"/>
                    <a:satMod val="115000"/>
                  </a:srgbClr>
                </a:gs>
                <a:gs pos="100000">
                  <a:srgbClr val="D08600">
                    <a:shade val="100000"/>
                    <a:satMod val="115000"/>
                  </a:srgbClr>
                </a:gs>
              </a:gsLst>
              <a:lin ang="16200000" scaled="1"/>
              <a:tileRect/>
            </a:gradFill>
          </c:spPr>
          <c:invertIfNegative val="0"/>
          <c:cat>
            <c:strRef>
              <c:f>'Figura 9 '!$H$4:$H$30</c:f>
              <c:strCache>
                <c:ptCount val="27"/>
                <c:pt idx="0">
                  <c:v>AES GENER</c:v>
                </c:pt>
                <c:pt idx="1">
                  <c:v>ANDINA</c:v>
                </c:pt>
                <c:pt idx="2">
                  <c:v>ANGAMOS</c:v>
                </c:pt>
                <c:pt idx="3">
                  <c:v>CAVANCHA</c:v>
                </c:pt>
                <c:pt idx="4">
                  <c:v>CELTA</c:v>
                </c:pt>
                <c:pt idx="5">
                  <c:v>COCHRANE</c:v>
                </c:pt>
                <c:pt idx="6">
                  <c:v>EGP SUR</c:v>
                </c:pt>
                <c:pt idx="7">
                  <c:v>ENERNUEVAS</c:v>
                </c:pt>
                <c:pt idx="8">
                  <c:v>ENGIE</c:v>
                </c:pt>
                <c:pt idx="9">
                  <c:v>ENORCHILE</c:v>
                </c:pt>
                <c:pt idx="10">
                  <c:v>E. DE GENERACION</c:v>
                </c:pt>
                <c:pt idx="11">
                  <c:v>GASATACAMA</c:v>
                </c:pt>
                <c:pt idx="12">
                  <c:v>GENERACIÓN SOLAR</c:v>
                </c:pt>
                <c:pt idx="13">
                  <c:v>HORNITOS</c:v>
                </c:pt>
                <c:pt idx="14">
                  <c:v>LOS PUQUIOS</c:v>
                </c:pt>
                <c:pt idx="15">
                  <c:v>MINERA COLLAHUASI</c:v>
                </c:pt>
                <c:pt idx="16">
                  <c:v>NORACID</c:v>
                </c:pt>
                <c:pt idx="17">
                  <c:v>ON GROUP</c:v>
                </c:pt>
                <c:pt idx="18">
                  <c:v>SOLAR SAN PEDRO III</c:v>
                </c:pt>
                <c:pt idx="19">
                  <c:v>PMGD PICA PILOT</c:v>
                </c:pt>
                <c:pt idx="20">
                  <c:v>PAS1</c:v>
                </c:pt>
                <c:pt idx="21">
                  <c:v>PAS2</c:v>
                </c:pt>
                <c:pt idx="22">
                  <c:v>PAS3</c:v>
                </c:pt>
                <c:pt idx="23">
                  <c:v>SPS LA HUAYCA</c:v>
                </c:pt>
                <c:pt idx="24">
                  <c:v>TAMAKAYA ENERGÍA</c:v>
                </c:pt>
                <c:pt idx="25">
                  <c:v>TECNET</c:v>
                </c:pt>
                <c:pt idx="26">
                  <c:v>VALLE DE LOS VIENTOS</c:v>
                </c:pt>
              </c:strCache>
            </c:strRef>
          </c:cat>
          <c:val>
            <c:numRef>
              <c:f>'Figura 9 '!$P$4:$P$30</c:f>
              <c:numCache>
                <c:formatCode>#,##0.0</c:formatCode>
                <c:ptCount val="27"/>
                <c:pt idx="0">
                  <c:v>566.78399999999999</c:v>
                </c:pt>
                <c:pt idx="1">
                  <c:v>189.52700000000002</c:v>
                </c:pt>
                <c:pt idx="2">
                  <c:v>681.00800000000004</c:v>
                </c:pt>
                <c:pt idx="3">
                  <c:v>0</c:v>
                </c:pt>
                <c:pt idx="4">
                  <c:v>309.452</c:v>
                </c:pt>
                <c:pt idx="5">
                  <c:v>342.99299999999999</c:v>
                </c:pt>
                <c:pt idx="6">
                  <c:v>0</c:v>
                </c:pt>
                <c:pt idx="7">
                  <c:v>0</c:v>
                </c:pt>
                <c:pt idx="8">
                  <c:v>1659.0469999999998</c:v>
                </c:pt>
                <c:pt idx="9">
                  <c:v>102.70399999999999</c:v>
                </c:pt>
                <c:pt idx="10">
                  <c:v>0</c:v>
                </c:pt>
                <c:pt idx="11">
                  <c:v>32.954999999999998</c:v>
                </c:pt>
                <c:pt idx="12">
                  <c:v>0</c:v>
                </c:pt>
                <c:pt idx="13">
                  <c:v>307.27800000000002</c:v>
                </c:pt>
                <c:pt idx="14">
                  <c:v>0</c:v>
                </c:pt>
                <c:pt idx="15">
                  <c:v>0</c:v>
                </c:pt>
                <c:pt idx="16">
                  <c:v>1.6400000000000001</c:v>
                </c:pt>
                <c:pt idx="17">
                  <c:v>4.6059999999999999</c:v>
                </c:pt>
                <c:pt idx="18">
                  <c:v>0</c:v>
                </c:pt>
                <c:pt idx="19">
                  <c:v>0</c:v>
                </c:pt>
                <c:pt idx="20">
                  <c:v>0</c:v>
                </c:pt>
                <c:pt idx="21">
                  <c:v>5.1120000000000001</c:v>
                </c:pt>
                <c:pt idx="22">
                  <c:v>9.1199999999999992</c:v>
                </c:pt>
                <c:pt idx="23">
                  <c:v>0</c:v>
                </c:pt>
                <c:pt idx="24">
                  <c:v>0</c:v>
                </c:pt>
                <c:pt idx="25">
                  <c:v>0</c:v>
                </c:pt>
                <c:pt idx="26">
                  <c:v>0</c:v>
                </c:pt>
              </c:numCache>
            </c:numRef>
          </c:val>
          <c:extLst>
            <c:ext xmlns:c16="http://schemas.microsoft.com/office/drawing/2014/chart" uri="{C3380CC4-5D6E-409C-BE32-E72D297353CC}">
              <c16:uniqueId val="{00000001-5DE3-45AE-B81C-6429B40CF4C6}"/>
            </c:ext>
          </c:extLst>
        </c:ser>
        <c:dLbls>
          <c:showLegendKey val="0"/>
          <c:showVal val="0"/>
          <c:showCatName val="0"/>
          <c:showSerName val="0"/>
          <c:showPercent val="0"/>
          <c:showBubbleSize val="0"/>
        </c:dLbls>
        <c:gapWidth val="75"/>
        <c:overlap val="-25"/>
        <c:axId val="93502848"/>
        <c:axId val="94037120"/>
      </c:barChart>
      <c:catAx>
        <c:axId val="93502848"/>
        <c:scaling>
          <c:orientation val="minMax"/>
        </c:scaling>
        <c:delete val="0"/>
        <c:axPos val="b"/>
        <c:numFmt formatCode="General" sourceLinked="1"/>
        <c:majorTickMark val="none"/>
        <c:minorTickMark val="none"/>
        <c:tickLblPos val="nextTo"/>
        <c:txPr>
          <a:bodyPr/>
          <a:lstStyle/>
          <a:p>
            <a:pPr>
              <a:defRPr sz="700">
                <a:latin typeface="+mn-lt"/>
                <a:cs typeface="Arial" pitchFamily="34" charset="0"/>
              </a:defRPr>
            </a:pPr>
            <a:endParaRPr lang="es-CL"/>
          </a:p>
        </c:txPr>
        <c:crossAx val="94037120"/>
        <c:crosses val="autoZero"/>
        <c:auto val="1"/>
        <c:lblAlgn val="ctr"/>
        <c:lblOffset val="100"/>
        <c:noMultiLvlLbl val="0"/>
      </c:catAx>
      <c:valAx>
        <c:axId val="94037120"/>
        <c:scaling>
          <c:orientation val="minMax"/>
        </c:scaling>
        <c:delete val="0"/>
        <c:axPos val="l"/>
        <c:majorGridlines>
          <c:spPr>
            <a:ln cmpd="sng">
              <a:solidFill>
                <a:schemeClr val="bg1">
                  <a:lumMod val="85000"/>
                </a:schemeClr>
              </a:solidFill>
              <a:prstDash val="solid"/>
            </a:ln>
          </c:spPr>
        </c:majorGridlines>
        <c:numFmt formatCode="#,##0" sourceLinked="0"/>
        <c:majorTickMark val="none"/>
        <c:minorTickMark val="none"/>
        <c:tickLblPos val="nextTo"/>
        <c:spPr>
          <a:ln w="9525">
            <a:solidFill>
              <a:schemeClr val="bg1">
                <a:lumMod val="85000"/>
              </a:schemeClr>
            </a:solidFill>
          </a:ln>
        </c:spPr>
        <c:txPr>
          <a:bodyPr/>
          <a:lstStyle/>
          <a:p>
            <a:pPr>
              <a:defRPr sz="800">
                <a:latin typeface="+mn-lt"/>
                <a:cs typeface="Arial" pitchFamily="34" charset="0"/>
              </a:defRPr>
            </a:pPr>
            <a:endParaRPr lang="es-CL"/>
          </a:p>
        </c:txPr>
        <c:crossAx val="93502848"/>
        <c:crosses val="autoZero"/>
        <c:crossBetween val="between"/>
      </c:valAx>
    </c:plotArea>
    <c:legend>
      <c:legendPos val="b"/>
      <c:overlay val="0"/>
      <c:txPr>
        <a:bodyPr/>
        <a:lstStyle/>
        <a:p>
          <a:pPr>
            <a:defRPr sz="900">
              <a:latin typeface="+mn-lt"/>
              <a:cs typeface="Arial" pitchFamily="34" charset="0"/>
            </a:defRPr>
          </a:pPr>
          <a:endParaRPr lang="es-CL"/>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N$3" fmlaRange="$B$2:$B$13" noThreeD="1" sel="9" val="4"/>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emf"/><Relationship Id="rId7" Type="http://schemas.openxmlformats.org/officeDocument/2006/relationships/image" Target="../media/image9.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21</xdr:col>
      <xdr:colOff>543339</xdr:colOff>
      <xdr:row>14</xdr:row>
      <xdr:rowOff>119682</xdr:rowOff>
    </xdr:from>
    <xdr:to>
      <xdr:col>26</xdr:col>
      <xdr:colOff>571500</xdr:colOff>
      <xdr:row>28</xdr:row>
      <xdr:rowOff>123825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95250</xdr:colOff>
      <xdr:row>14</xdr:row>
      <xdr:rowOff>66675</xdr:rowOff>
    </xdr:from>
    <xdr:to>
      <xdr:col>18</xdr:col>
      <xdr:colOff>9525</xdr:colOff>
      <xdr:row>29</xdr:row>
      <xdr:rowOff>85725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246674</xdr:colOff>
      <xdr:row>16</xdr:row>
      <xdr:rowOff>116417</xdr:rowOff>
    </xdr:from>
    <xdr:to>
      <xdr:col>12</xdr:col>
      <xdr:colOff>196341</xdr:colOff>
      <xdr:row>36</xdr:row>
      <xdr:rowOff>105084</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742950</xdr:colOff>
      <xdr:row>15</xdr:row>
      <xdr:rowOff>142874</xdr:rowOff>
    </xdr:from>
    <xdr:to>
      <xdr:col>16</xdr:col>
      <xdr:colOff>226950</xdr:colOff>
      <xdr:row>35</xdr:row>
      <xdr:rowOff>46874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0.06929</cdr:x>
      <cdr:y>0.09863</cdr:y>
    </cdr:to>
    <cdr:sp macro="" textlink="">
      <cdr:nvSpPr>
        <cdr:cNvPr id="4" name="3 CuadroTexto"/>
        <cdr:cNvSpPr txBox="1"/>
      </cdr:nvSpPr>
      <cdr:spPr>
        <a:xfrm xmlns:a="http://schemas.openxmlformats.org/drawingml/2006/main">
          <a:off x="0" y="0"/>
          <a:ext cx="386638" cy="2846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L" sz="900" b="0">
              <a:latin typeface="+mn-lt"/>
              <a:cs typeface="Arial" pitchFamily="34" charset="0"/>
            </a:rPr>
            <a:t>GWh</a:t>
          </a:r>
          <a:endParaRPr lang="es-CL" sz="1050" b="0">
            <a:latin typeface="+mn-lt"/>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472933</xdr:colOff>
      <xdr:row>31</xdr:row>
      <xdr:rowOff>64186</xdr:rowOff>
    </xdr:from>
    <xdr:to>
      <xdr:col>14</xdr:col>
      <xdr:colOff>64607</xdr:colOff>
      <xdr:row>54</xdr:row>
      <xdr:rowOff>34447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0.01196</cdr:x>
      <cdr:y>0.01644</cdr:y>
    </cdr:from>
    <cdr:to>
      <cdr:x>0.09287</cdr:x>
      <cdr:y>0.1326</cdr:y>
    </cdr:to>
    <cdr:sp macro="" textlink="">
      <cdr:nvSpPr>
        <cdr:cNvPr id="2" name="1 CuadroTexto"/>
        <cdr:cNvSpPr txBox="1"/>
      </cdr:nvSpPr>
      <cdr:spPr>
        <a:xfrm xmlns:a="http://schemas.openxmlformats.org/drawingml/2006/main">
          <a:off x="66675" y="57150"/>
          <a:ext cx="450942" cy="4037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0">
              <a:latin typeface="+mn-lt"/>
              <a:cs typeface="Arial" pitchFamily="34" charset="0"/>
            </a:rPr>
            <a:t>GWh</a:t>
          </a:r>
          <a:endParaRPr lang="es-CL" sz="1050" b="0">
            <a:latin typeface="+mn-lt"/>
            <a:cs typeface="Arial"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6</xdr:col>
      <xdr:colOff>161925</xdr:colOff>
      <xdr:row>0</xdr:row>
      <xdr:rowOff>90487</xdr:rowOff>
    </xdr:from>
    <xdr:to>
      <xdr:col>12</xdr:col>
      <xdr:colOff>161925</xdr:colOff>
      <xdr:row>17</xdr:row>
      <xdr:rowOff>52387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761998</xdr:colOff>
      <xdr:row>1</xdr:row>
      <xdr:rowOff>0</xdr:rowOff>
    </xdr:from>
    <xdr:to>
      <xdr:col>14</xdr:col>
      <xdr:colOff>82825</xdr:colOff>
      <xdr:row>20</xdr:row>
      <xdr:rowOff>27825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0">
              <a:latin typeface="+mn-lt"/>
              <a:cs typeface="Arial" pitchFamily="34" charset="0"/>
            </a:rPr>
            <a:t>US$/Ton</a:t>
          </a:r>
          <a:endParaRPr lang="es-CL" sz="1050" b="0">
            <a:latin typeface="+mn-lt"/>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8</xdr:col>
      <xdr:colOff>23977</xdr:colOff>
      <xdr:row>3</xdr:row>
      <xdr:rowOff>12151</xdr:rowOff>
    </xdr:from>
    <xdr:to>
      <xdr:col>15</xdr:col>
      <xdr:colOff>269977</xdr:colOff>
      <xdr:row>21</xdr:row>
      <xdr:rowOff>39976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0">
              <a:latin typeface="+mn-lt"/>
              <a:cs typeface="Arial" pitchFamily="34" charset="0"/>
            </a:rPr>
            <a:t>US$/m3</a:t>
          </a:r>
          <a:endParaRPr lang="es-CL" sz="1050" b="0">
            <a:latin typeface="+mn-lt"/>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0.14992</cdr:x>
      <cdr:y>0.09996</cdr:y>
    </cdr:to>
    <cdr:sp macro="" textlink="">
      <cdr:nvSpPr>
        <cdr:cNvPr id="2" name="1 CuadroTexto"/>
        <cdr:cNvSpPr txBox="1"/>
      </cdr:nvSpPr>
      <cdr:spPr>
        <a:xfrm xmlns:a="http://schemas.openxmlformats.org/drawingml/2006/main">
          <a:off x="0" y="0"/>
          <a:ext cx="628236" cy="213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0">
              <a:latin typeface="+mn-lt"/>
              <a:cs typeface="Arial" pitchFamily="34" charset="0"/>
            </a:rPr>
            <a:t>US$/MWh</a:t>
          </a:r>
          <a:endParaRPr lang="es-CL" sz="1050" b="0">
            <a:latin typeface="+mn-lt"/>
            <a:cs typeface="Arial" pitchFamily="34" charset="0"/>
          </a:endParaRPr>
        </a:p>
      </cdr:txBody>
    </cdr:sp>
  </cdr:relSizeAnchor>
</c:userShapes>
</file>

<file path=xl/drawings/drawing20.xml><?xml version="1.0" encoding="utf-8"?>
<xdr:wsDr xmlns:xdr="http://schemas.openxmlformats.org/drawingml/2006/spreadsheetDrawing" xmlns:a="http://schemas.openxmlformats.org/drawingml/2006/main">
  <xdr:twoCellAnchor>
    <xdr:from>
      <xdr:col>7</xdr:col>
      <xdr:colOff>180975</xdr:colOff>
      <xdr:row>2</xdr:row>
      <xdr:rowOff>0</xdr:rowOff>
    </xdr:from>
    <xdr:to>
      <xdr:col>14</xdr:col>
      <xdr:colOff>426975</xdr:colOff>
      <xdr:row>20</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0">
              <a:latin typeface="+mn-lt"/>
              <a:cs typeface="Arial" pitchFamily="34" charset="0"/>
            </a:rPr>
            <a:t>US$/MMBTU</a:t>
          </a:r>
          <a:endParaRPr lang="es-CL" sz="1050" b="0">
            <a:latin typeface="+mn-lt"/>
            <a:cs typeface="Arial"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4</xdr:col>
      <xdr:colOff>533399</xdr:colOff>
      <xdr:row>1</xdr:row>
      <xdr:rowOff>19048</xdr:rowOff>
    </xdr:from>
    <xdr:to>
      <xdr:col>12</xdr:col>
      <xdr:colOff>390524</xdr:colOff>
      <xdr:row>18</xdr:row>
      <xdr:rowOff>104775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788669</xdr:colOff>
      <xdr:row>15</xdr:row>
      <xdr:rowOff>59055</xdr:rowOff>
    </xdr:from>
    <xdr:to>
      <xdr:col>7</xdr:col>
      <xdr:colOff>497805</xdr:colOff>
      <xdr:row>33</xdr:row>
      <xdr:rowOff>49646</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9</xdr:col>
      <xdr:colOff>0</xdr:colOff>
      <xdr:row>3</xdr:row>
      <xdr:rowOff>133350</xdr:rowOff>
    </xdr:from>
    <xdr:to>
      <xdr:col>17</xdr:col>
      <xdr:colOff>94009</xdr:colOff>
      <xdr:row>22</xdr:row>
      <xdr:rowOff>9525</xdr:rowOff>
    </xdr:to>
    <xdr:graphicFrame macro="">
      <xdr:nvGraphicFramePr>
        <xdr:cNvPr id="3"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9525</xdr:colOff>
      <xdr:row>11</xdr:row>
      <xdr:rowOff>125503</xdr:rowOff>
    </xdr:from>
    <xdr:to>
      <xdr:col>16</xdr:col>
      <xdr:colOff>695326</xdr:colOff>
      <xdr:row>23</xdr:row>
      <xdr:rowOff>66675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19614</xdr:colOff>
      <xdr:row>3</xdr:row>
      <xdr:rowOff>28576</xdr:rowOff>
    </xdr:from>
    <xdr:to>
      <xdr:col>8</xdr:col>
      <xdr:colOff>352425</xdr:colOff>
      <xdr:row>17</xdr:row>
      <xdr:rowOff>28575</xdr:rowOff>
    </xdr:to>
    <xdr:grpSp>
      <xdr:nvGrpSpPr>
        <xdr:cNvPr id="4" name="7 Grupo"/>
        <xdr:cNvGrpSpPr/>
      </xdr:nvGrpSpPr>
      <xdr:grpSpPr>
        <a:xfrm>
          <a:off x="352989" y="523876"/>
          <a:ext cx="5971611" cy="2162174"/>
          <a:chOff x="0" y="836712"/>
          <a:chExt cx="9144000" cy="3623687"/>
        </a:xfrm>
      </xdr:grpSpPr>
      <xdr:pic>
        <xdr:nvPicPr>
          <xdr:cNvPr id="5" name="3 Imagen" descr="Sin título.png"/>
          <xdr:cNvPicPr>
            <a:picLocks noChangeAspect="1"/>
          </xdr:cNvPicPr>
        </xdr:nvPicPr>
        <xdr:blipFill>
          <a:blip xmlns:r="http://schemas.openxmlformats.org/officeDocument/2006/relationships" r:embed="rId2" cstate="print"/>
          <a:stretch>
            <a:fillRect/>
          </a:stretch>
        </xdr:blipFill>
        <xdr:spPr>
          <a:xfrm>
            <a:off x="0" y="836712"/>
            <a:ext cx="9144000" cy="3623687"/>
          </a:xfrm>
          <a:prstGeom prst="rect">
            <a:avLst/>
          </a:prstGeom>
        </xdr:spPr>
      </xdr:pic>
      <xdr:cxnSp macro="">
        <xdr:nvCxnSpPr>
          <xdr:cNvPr id="6" name="5 Conector recto"/>
          <xdr:cNvCxnSpPr>
            <a:stCxn id="5" idx="1"/>
          </xdr:cNvCxnSpPr>
        </xdr:nvCxnSpPr>
        <xdr:spPr>
          <a:xfrm flipV="1">
            <a:off x="0" y="2636912"/>
            <a:ext cx="8892480" cy="1164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7" name="6 Rectángulo"/>
          <xdr:cNvSpPr/>
        </xdr:nvSpPr>
        <xdr:spPr>
          <a:xfrm>
            <a:off x="3347864" y="2060848"/>
            <a:ext cx="3744416" cy="2880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L"/>
          </a:p>
        </xdr:txBody>
      </xdr:sp>
    </xdr:grpSp>
    <xdr:clientData/>
  </xdr:twoCellAnchor>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61" name="Control 1" hidden="1">
              <a:extLst>
                <a:ext uri="{63B3BB69-23CF-44E3-9099-C40C66FF867C}">
                  <a14:compatExt spid="_x0000_s6656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62" name="Control 2" hidden="1">
              <a:extLst>
                <a:ext uri="{63B3BB69-23CF-44E3-9099-C40C66FF867C}">
                  <a14:compatExt spid="_x0000_s6656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63" name="Control 3" hidden="1">
              <a:extLst>
                <a:ext uri="{63B3BB69-23CF-44E3-9099-C40C66FF867C}">
                  <a14:compatExt spid="_x0000_s6656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64" name="Control 4" hidden="1">
              <a:extLst>
                <a:ext uri="{63B3BB69-23CF-44E3-9099-C40C66FF867C}">
                  <a14:compatExt spid="_x0000_s6656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65" name="Control 5" hidden="1">
              <a:extLst>
                <a:ext uri="{63B3BB69-23CF-44E3-9099-C40C66FF867C}">
                  <a14:compatExt spid="_x0000_s6656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66" name="Control 6" hidden="1">
              <a:extLst>
                <a:ext uri="{63B3BB69-23CF-44E3-9099-C40C66FF867C}">
                  <a14:compatExt spid="_x0000_s6656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67" name="Control 7" hidden="1">
              <a:extLst>
                <a:ext uri="{63B3BB69-23CF-44E3-9099-C40C66FF867C}">
                  <a14:compatExt spid="_x0000_s6656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68" name="Control 8" hidden="1">
              <a:extLst>
                <a:ext uri="{63B3BB69-23CF-44E3-9099-C40C66FF867C}">
                  <a14:compatExt spid="_x0000_s6656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69" name="Control 9" hidden="1">
              <a:extLst>
                <a:ext uri="{63B3BB69-23CF-44E3-9099-C40C66FF867C}">
                  <a14:compatExt spid="_x0000_s6656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70" name="Control 10" hidden="1">
              <a:extLst>
                <a:ext uri="{63B3BB69-23CF-44E3-9099-C40C66FF867C}">
                  <a14:compatExt spid="_x0000_s6657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71" name="Control 11" hidden="1">
              <a:extLst>
                <a:ext uri="{63B3BB69-23CF-44E3-9099-C40C66FF867C}">
                  <a14:compatExt spid="_x0000_s6657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72" name="Control 12" hidden="1">
              <a:extLst>
                <a:ext uri="{63B3BB69-23CF-44E3-9099-C40C66FF867C}">
                  <a14:compatExt spid="_x0000_s6657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73" name="Control 13" hidden="1">
              <a:extLst>
                <a:ext uri="{63B3BB69-23CF-44E3-9099-C40C66FF867C}">
                  <a14:compatExt spid="_x0000_s665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74" name="Control 14" hidden="1">
              <a:extLst>
                <a:ext uri="{63B3BB69-23CF-44E3-9099-C40C66FF867C}">
                  <a14:compatExt spid="_x0000_s665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152400</xdr:colOff>
          <xdr:row>24</xdr:row>
          <xdr:rowOff>66675</xdr:rowOff>
        </xdr:to>
        <xdr:sp macro="" textlink="">
          <xdr:nvSpPr>
            <xdr:cNvPr id="66575" name="Control 15" hidden="1">
              <a:extLst>
                <a:ext uri="{63B3BB69-23CF-44E3-9099-C40C66FF867C}">
                  <a14:compatExt spid="_x0000_s6657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xdr:twoCellAnchor editAs="oneCell">
    <xdr:from>
      <xdr:col>15</xdr:col>
      <xdr:colOff>76200</xdr:colOff>
      <xdr:row>0</xdr:row>
      <xdr:rowOff>171450</xdr:rowOff>
    </xdr:from>
    <xdr:to>
      <xdr:col>18</xdr:col>
      <xdr:colOff>382732</xdr:colOff>
      <xdr:row>3</xdr:row>
      <xdr:rowOff>9525</xdr:rowOff>
    </xdr:to>
    <xdr:sp macro="" textlink="">
      <xdr:nvSpPr>
        <xdr:cNvPr id="2" name="Text Box 42"/>
        <xdr:cNvSpPr txBox="1">
          <a:spLocks noChangeArrowheads="1"/>
        </xdr:cNvSpPr>
      </xdr:nvSpPr>
      <xdr:spPr bwMode="auto">
        <a:xfrm>
          <a:off x="8324850" y="171450"/>
          <a:ext cx="2116282" cy="609600"/>
        </a:xfrm>
        <a:prstGeom prst="rect">
          <a:avLst/>
        </a:prstGeom>
        <a:solidFill>
          <a:srgbClr val="FFFF99"/>
        </a:solidFill>
        <a:ln w="12700">
          <a:solidFill>
            <a:srgbClr val="000000"/>
          </a:solidFill>
          <a:miter lim="800000"/>
          <a:headEnd/>
          <a:tailEnd/>
        </a:ln>
      </xdr:spPr>
      <xdr:txBody>
        <a:bodyPr vertOverflow="clip" wrap="square" lIns="27432" tIns="22860" rIns="27432" bIns="0" anchor="t" upright="1"/>
        <a:lstStyle/>
        <a:p>
          <a:pPr algn="ctr" rtl="0">
            <a:defRPr sz="1000"/>
          </a:pPr>
          <a:r>
            <a:rPr lang="es-CL" sz="900" b="1" i="0" u="none" strike="noStrike" baseline="0">
              <a:solidFill>
                <a:srgbClr val="000000"/>
              </a:solidFill>
              <a:latin typeface="Arial"/>
              <a:cs typeface="Arial"/>
            </a:rPr>
            <a:t>SELECCIONAR</a:t>
          </a:r>
          <a:r>
            <a:rPr lang="es-CL" sz="900" b="0" i="0" u="none" strike="noStrike" baseline="0">
              <a:solidFill>
                <a:srgbClr val="000000"/>
              </a:solidFill>
              <a:latin typeface="Arial"/>
              <a:cs typeface="Arial"/>
            </a:rPr>
            <a:t> EL MES Y </a:t>
          </a:r>
          <a:r>
            <a:rPr lang="es-CL" sz="900" b="1" i="0" u="none" strike="noStrike" baseline="0">
              <a:solidFill>
                <a:srgbClr val="000000"/>
              </a:solidFill>
              <a:latin typeface="Arial"/>
              <a:cs typeface="Arial"/>
            </a:rPr>
            <a:t>ESCRIBIR</a:t>
          </a:r>
          <a:r>
            <a:rPr lang="es-CL" sz="900" b="0" i="0" u="none" strike="noStrike" baseline="0">
              <a:solidFill>
                <a:srgbClr val="000000"/>
              </a:solidFill>
              <a:latin typeface="Arial"/>
              <a:cs typeface="Arial"/>
            </a:rPr>
            <a:t> EL AÑO A PARTIR DEL CUAL SE DESEAN REALIZAR LAS COMPARACIONES</a:t>
          </a:r>
        </a:p>
      </xdr:txBody>
    </xdr:sp>
    <xdr:clientData/>
  </xdr:twoCellAnchor>
  <xdr:twoCellAnchor>
    <xdr:from>
      <xdr:col>14</xdr:col>
      <xdr:colOff>228600</xdr:colOff>
      <xdr:row>2</xdr:row>
      <xdr:rowOff>104775</xdr:rowOff>
    </xdr:from>
    <xdr:to>
      <xdr:col>15</xdr:col>
      <xdr:colOff>76200</xdr:colOff>
      <xdr:row>2</xdr:row>
      <xdr:rowOff>104775</xdr:rowOff>
    </xdr:to>
    <xdr:sp macro="" textlink="">
      <xdr:nvSpPr>
        <xdr:cNvPr id="3" name="Line 43"/>
        <xdr:cNvSpPr>
          <a:spLocks noChangeShapeType="1"/>
        </xdr:cNvSpPr>
      </xdr:nvSpPr>
      <xdr:spPr bwMode="auto">
        <a:xfrm flipH="1" flipV="1">
          <a:off x="7962900" y="628650"/>
          <a:ext cx="361950" cy="0"/>
        </a:xfrm>
        <a:prstGeom prst="line">
          <a:avLst/>
        </a:prstGeom>
        <a:noFill/>
        <a:ln w="9525">
          <a:solidFill>
            <a:srgbClr val="000000"/>
          </a:solidFill>
          <a:round/>
          <a:headEnd/>
          <a:tailEnd type="triangle" w="med" len="med"/>
        </a:ln>
      </xdr:spPr>
    </xdr:sp>
    <xdr:clientData/>
  </xdr:twoCellAnchor>
  <xdr:twoCellAnchor>
    <xdr:from>
      <xdr:col>14</xdr:col>
      <xdr:colOff>28575</xdr:colOff>
      <xdr:row>2</xdr:row>
      <xdr:rowOff>104775</xdr:rowOff>
    </xdr:from>
    <xdr:to>
      <xdr:col>15</xdr:col>
      <xdr:colOff>76200</xdr:colOff>
      <xdr:row>3</xdr:row>
      <xdr:rowOff>123825</xdr:rowOff>
    </xdr:to>
    <xdr:sp macro="" textlink="">
      <xdr:nvSpPr>
        <xdr:cNvPr id="4" name="Line 44"/>
        <xdr:cNvSpPr>
          <a:spLocks noChangeShapeType="1"/>
        </xdr:cNvSpPr>
      </xdr:nvSpPr>
      <xdr:spPr bwMode="auto">
        <a:xfrm flipH="1">
          <a:off x="7762875" y="628650"/>
          <a:ext cx="561975" cy="266700"/>
        </a:xfrm>
        <a:prstGeom prst="line">
          <a:avLst/>
        </a:prstGeom>
        <a:noFill/>
        <a:ln w="9525">
          <a:solidFill>
            <a:srgbClr val="000000"/>
          </a:solidFill>
          <a:round/>
          <a:headEnd/>
          <a:tailEnd type="triangle" w="med" len="med"/>
        </a:ln>
      </xdr:spPr>
    </xdr:sp>
    <xdr:clientData/>
  </xdr:twoCellAnchor>
  <xdr:twoCellAnchor>
    <xdr:from>
      <xdr:col>10</xdr:col>
      <xdr:colOff>73196</xdr:colOff>
      <xdr:row>24</xdr:row>
      <xdr:rowOff>98358</xdr:rowOff>
    </xdr:from>
    <xdr:to>
      <xdr:col>19</xdr:col>
      <xdr:colOff>267243</xdr:colOff>
      <xdr:row>43</xdr:row>
      <xdr:rowOff>54312</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13</xdr:col>
          <xdr:colOff>9525</xdr:colOff>
          <xdr:row>2</xdr:row>
          <xdr:rowOff>28575</xdr:rowOff>
        </xdr:from>
        <xdr:to>
          <xdr:col>14</xdr:col>
          <xdr:colOff>504825</xdr:colOff>
          <xdr:row>2</xdr:row>
          <xdr:rowOff>228600</xdr:rowOff>
        </xdr:to>
        <xdr:sp macro="" textlink="">
          <xdr:nvSpPr>
            <xdr:cNvPr id="57345" name="Drop Down 1" hidden="1">
              <a:extLst>
                <a:ext uri="{63B3BB69-23CF-44E3-9099-C40C66FF867C}">
                  <a14:compatExt spid="_x0000_s57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6</xdr:col>
      <xdr:colOff>85724</xdr:colOff>
      <xdr:row>2</xdr:row>
      <xdr:rowOff>104774</xdr:rowOff>
    </xdr:from>
    <xdr:to>
      <xdr:col>12</xdr:col>
      <xdr:colOff>9525</xdr:colOff>
      <xdr:row>21</xdr:row>
      <xdr:rowOff>142124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314325</xdr:colOff>
      <xdr:row>23</xdr:row>
      <xdr:rowOff>19050</xdr:rowOff>
    </xdr:from>
    <xdr:to>
      <xdr:col>10</xdr:col>
      <xdr:colOff>152400</xdr:colOff>
      <xdr:row>42</xdr:row>
      <xdr:rowOff>123075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807664</xdr:colOff>
      <xdr:row>24</xdr:row>
      <xdr:rowOff>33618</xdr:rowOff>
    </xdr:from>
    <xdr:to>
      <xdr:col>28</xdr:col>
      <xdr:colOff>381561</xdr:colOff>
      <xdr:row>45</xdr:row>
      <xdr:rowOff>78441</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67701</xdr:colOff>
      <xdr:row>4</xdr:row>
      <xdr:rowOff>3173</xdr:rowOff>
    </xdr:from>
    <xdr:to>
      <xdr:col>18</xdr:col>
      <xdr:colOff>313701</xdr:colOff>
      <xdr:row>23</xdr:row>
      <xdr:rowOff>11948</xdr:rowOff>
    </xdr:to>
    <xdr:graphicFrame macro="">
      <xdr:nvGraphicFramePr>
        <xdr:cNvPr id="2"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102420</xdr:colOff>
      <xdr:row>24</xdr:row>
      <xdr:rowOff>102419</xdr:rowOff>
    </xdr:from>
    <xdr:to>
      <xdr:col>18</xdr:col>
      <xdr:colOff>348420</xdr:colOff>
      <xdr:row>44</xdr:row>
      <xdr:rowOff>6419</xdr:rowOff>
    </xdr:to>
    <xdr:graphicFrame macro="">
      <xdr:nvGraphicFramePr>
        <xdr:cNvPr id="3"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xdr:from>
          <xdr:col>10</xdr:col>
          <xdr:colOff>0</xdr:colOff>
          <xdr:row>0</xdr:row>
          <xdr:rowOff>342900</xdr:rowOff>
        </xdr:from>
        <xdr:to>
          <xdr:col>10</xdr:col>
          <xdr:colOff>0</xdr:colOff>
          <xdr:row>1</xdr:row>
          <xdr:rowOff>0</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s-CL" sz="1400" b="0" i="0" u="none" strike="noStrike" baseline="0">
                  <a:solidFill>
                    <a:srgbClr val="FF0000"/>
                  </a:solidFill>
                  <a:latin typeface="Arial"/>
                  <a:cs typeface="Arial"/>
                </a:rPr>
                <a:t>Crear Resumen</a:t>
              </a:r>
            </a:p>
          </xdr:txBody>
        </xdr:sp>
        <xdr:clientData fPrintsWithSheet="0"/>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cdr:x>
      <cdr:y>0</cdr:y>
    </cdr:from>
    <cdr:to>
      <cdr:x>0.10075</cdr:x>
      <cdr:y>0.09337</cdr:y>
    </cdr:to>
    <cdr:sp macro="" textlink="">
      <cdr:nvSpPr>
        <cdr:cNvPr id="2" name="1 CuadroTexto"/>
        <cdr:cNvSpPr txBox="1"/>
      </cdr:nvSpPr>
      <cdr:spPr>
        <a:xfrm xmlns:a="http://schemas.openxmlformats.org/drawingml/2006/main">
          <a:off x="0" y="0"/>
          <a:ext cx="562185" cy="2756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0">
              <a:latin typeface="Calibri"/>
              <a:cs typeface="Arial" pitchFamily="34" charset="0"/>
            </a:rPr>
            <a:t>US$/MWh</a:t>
          </a:r>
          <a:endParaRPr lang="es-CL" sz="1050" b="0">
            <a:latin typeface="Calibri"/>
            <a:cs typeface="Arial" pitchFamily="34" charset="0"/>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0">
              <a:latin typeface="+mn-lt"/>
              <a:cs typeface="Arial" pitchFamily="34" charset="0"/>
            </a:rPr>
            <a:t>MW</a:t>
          </a:r>
          <a:endParaRPr lang="es-CL" sz="1050" b="0">
            <a:latin typeface="+mn-lt"/>
            <a:cs typeface="Arial"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8</xdr:col>
      <xdr:colOff>746612</xdr:colOff>
      <xdr:row>12</xdr:row>
      <xdr:rowOff>30773</xdr:rowOff>
    </xdr:from>
    <xdr:to>
      <xdr:col>15</xdr:col>
      <xdr:colOff>516362</xdr:colOff>
      <xdr:row>32</xdr:row>
      <xdr:rowOff>1034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0.36688</cdr:x>
      <cdr:y>0.62136</cdr:y>
    </cdr:from>
    <cdr:to>
      <cdr:x>0.46121</cdr:x>
      <cdr:y>0.62136</cdr:y>
    </cdr:to>
    <cdr:cxnSp macro="">
      <cdr:nvCxnSpPr>
        <cdr:cNvPr id="2" name="3 Conector recto"/>
        <cdr:cNvCxnSpPr/>
      </cdr:nvCxnSpPr>
      <cdr:spPr>
        <a:xfrm xmlns:a="http://schemas.openxmlformats.org/drawingml/2006/main">
          <a:off x="2047213" y="1875414"/>
          <a:ext cx="526361" cy="0"/>
        </a:xfrm>
        <a:prstGeom xmlns:a="http://schemas.openxmlformats.org/drawingml/2006/main" prst="line">
          <a:avLst/>
        </a:prstGeom>
        <a:noFill xmlns:a="http://schemas.openxmlformats.org/drawingml/2006/main"/>
        <a:ln xmlns:a="http://schemas.openxmlformats.org/drawingml/2006/main" w="19050" cap="flat" cmpd="sng" algn="ctr">
          <a:solidFill>
            <a:srgbClr val="00B050"/>
          </a:solidFill>
          <a:prstDash val="sys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0.7437</cdr:x>
      <cdr:y>0.225</cdr:y>
    </cdr:from>
    <cdr:to>
      <cdr:x>0.83792</cdr:x>
      <cdr:y>0.225</cdr:y>
    </cdr:to>
    <cdr:cxnSp macro="">
      <cdr:nvCxnSpPr>
        <cdr:cNvPr id="3" name="4 Conector recto"/>
        <cdr:cNvCxnSpPr/>
      </cdr:nvCxnSpPr>
      <cdr:spPr>
        <a:xfrm xmlns:a="http://schemas.openxmlformats.org/drawingml/2006/main">
          <a:off x="4149829" y="679122"/>
          <a:ext cx="525748" cy="0"/>
        </a:xfrm>
        <a:prstGeom xmlns:a="http://schemas.openxmlformats.org/drawingml/2006/main" prst="line">
          <a:avLst/>
        </a:prstGeom>
        <a:noFill xmlns:a="http://schemas.openxmlformats.org/drawingml/2006/main"/>
        <a:ln xmlns:a="http://schemas.openxmlformats.org/drawingml/2006/main" w="19050" cap="flat" cmpd="sng" algn="ctr">
          <a:solidFill>
            <a:srgbClr val="00B050"/>
          </a:solidFill>
          <a:prstDash val="sys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0.34996</cdr:x>
      <cdr:y>0.61977</cdr:y>
    </cdr:from>
    <cdr:to>
      <cdr:x>0.5166</cdr:x>
      <cdr:y>0.6944</cdr:y>
    </cdr:to>
    <cdr:sp macro="" textlink="">
      <cdr:nvSpPr>
        <cdr:cNvPr id="4" name="3 CuadroTexto"/>
        <cdr:cNvSpPr txBox="1"/>
      </cdr:nvSpPr>
      <cdr:spPr>
        <a:xfrm xmlns:a="http://schemas.openxmlformats.org/drawingml/2006/main">
          <a:off x="1952782" y="1870640"/>
          <a:ext cx="929851" cy="225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900">
              <a:latin typeface="+mn-lt"/>
              <a:cs typeface="Arial" pitchFamily="34" charset="0"/>
            </a:rPr>
            <a:t>Mín:</a:t>
          </a:r>
          <a:r>
            <a:rPr lang="es-CL" sz="900" baseline="0">
              <a:latin typeface="+mn-lt"/>
              <a:cs typeface="Arial" pitchFamily="34" charset="0"/>
            </a:rPr>
            <a:t> 1.823</a:t>
          </a:r>
          <a:endParaRPr lang="es-CL" sz="900">
            <a:latin typeface="+mn-lt"/>
            <a:cs typeface="Arial"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304798</xdr:colOff>
      <xdr:row>9</xdr:row>
      <xdr:rowOff>38100</xdr:rowOff>
    </xdr:from>
    <xdr:to>
      <xdr:col>12</xdr:col>
      <xdr:colOff>618033</xdr:colOff>
      <xdr:row>28</xdr:row>
      <xdr:rowOff>94500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0.00341</cdr:x>
      <cdr:y>0</cdr:y>
    </cdr:from>
    <cdr:to>
      <cdr:x>0.08431</cdr:x>
      <cdr:y>0.11616</cdr:y>
    </cdr:to>
    <cdr:sp macro="" textlink="">
      <cdr:nvSpPr>
        <cdr:cNvPr id="3" name="1 CuadroTexto"/>
        <cdr:cNvSpPr txBox="1"/>
      </cdr:nvSpPr>
      <cdr:spPr>
        <a:xfrm xmlns:a="http://schemas.openxmlformats.org/drawingml/2006/main">
          <a:off x="19050" y="0"/>
          <a:ext cx="451467" cy="3429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0">
              <a:latin typeface="+mn-lt"/>
              <a:cs typeface="Arial" pitchFamily="34" charset="0"/>
            </a:rPr>
            <a:t>GWh</a:t>
          </a:r>
          <a:endParaRPr lang="es-CL" sz="1050" b="0">
            <a:latin typeface="+mn-lt"/>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18</xdr:col>
      <xdr:colOff>703815</xdr:colOff>
      <xdr:row>23</xdr:row>
      <xdr:rowOff>28575</xdr:rowOff>
    </xdr:from>
    <xdr:to>
      <xdr:col>27</xdr:col>
      <xdr:colOff>390525</xdr:colOff>
      <xdr:row>44</xdr:row>
      <xdr:rowOff>95250</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28575</xdr:colOff>
      <xdr:row>29</xdr:row>
      <xdr:rowOff>3101</xdr:rowOff>
    </xdr:from>
    <xdr:to>
      <xdr:col>41</xdr:col>
      <xdr:colOff>133349</xdr:colOff>
      <xdr:row>50</xdr:row>
      <xdr:rowOff>76200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0.00321</cdr:x>
      <cdr:y>0.00605</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0.05944</cdr:x>
      <cdr:y>0.08504</cdr:y>
    </cdr:to>
    <cdr:sp macro="" textlink="">
      <cdr:nvSpPr>
        <cdr:cNvPr id="6" name="1 CuadroTexto"/>
        <cdr:cNvSpPr txBox="1"/>
      </cdr:nvSpPr>
      <cdr:spPr>
        <a:xfrm xmlns:a="http://schemas.openxmlformats.org/drawingml/2006/main">
          <a:off x="0" y="0"/>
          <a:ext cx="456958" cy="2689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0">
              <a:latin typeface="+mn-lt"/>
              <a:cs typeface="Arial" pitchFamily="34" charset="0"/>
            </a:rPr>
            <a:t>GWh</a:t>
          </a:r>
          <a:endParaRPr lang="es-CL" sz="1050" b="0">
            <a:latin typeface="+mn-lt"/>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ng-santiago2\Comparte\WINDOWS\TEMP\PASO-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an.Kindermann\AppData\Local\Microsoft\Windows\Temporary%20Internet%20Files\Content.Outlook\XGAVVNKE\Macros\CDEC-SING%20MT%20Plexos%20Output%20V1.0%20-%20sin%20salta%20E-C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an.Kindermann/AppData/Local/Microsoft/Windows/Temporary%20Internet%20Files/Content.Outlook/XGAVVNKE/Macros/CDEC-SING%20MT%20Plexos%20Output%20V1.0%20-%20sin%20salta%20E-C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pf-95"/>
      <sheetName val="val-ret-95"/>
      <sheetName val="Balance-95"/>
      <sheetName val="Aux P"/>
      <sheetName val="Menú"/>
    </sheetNames>
    <sheetDataSet>
      <sheetData sheetId="0">
        <row r="74">
          <cell r="E74">
            <v>3</v>
          </cell>
          <cell r="F74">
            <v>1</v>
          </cell>
          <cell r="G74">
            <v>5</v>
          </cell>
          <cell r="H74">
            <v>1</v>
          </cell>
          <cell r="I74">
            <v>2</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Resultados"/>
      <sheetName val="Hoja3"/>
      <sheetName val="Nuevo Formato"/>
      <sheetName val="CNE"/>
      <sheetName val="CNE Aux"/>
      <sheetName val="Settings"/>
      <sheetName val="Generación"/>
      <sheetName val="GeneraciónCombustible"/>
      <sheetName val="CMg"/>
      <sheetName val="EnergyLoad"/>
      <sheetName val="TransmLosses"/>
      <sheetName val="UnservedEnergy"/>
      <sheetName val="AuxUse"/>
      <sheetName val="Membership"/>
      <sheetName val="Objetos"/>
      <sheetName val="AvgPowGen"/>
      <sheetName val="Td_Aux"/>
      <sheetName val="Gráficos"/>
    </sheetNames>
    <sheetDataSet>
      <sheetData sheetId="0">
        <row r="19">
          <cell r="D19">
            <v>42036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Resultados"/>
      <sheetName val="Hoja3"/>
      <sheetName val="Nuevo Formato"/>
      <sheetName val="CNE"/>
      <sheetName val="CNE Aux"/>
      <sheetName val="Settings"/>
      <sheetName val="Generación"/>
      <sheetName val="GeneraciónCombustible"/>
      <sheetName val="CMg"/>
      <sheetName val="EnergyLoad"/>
      <sheetName val="TransmLosses"/>
      <sheetName val="UnservedEnergy"/>
      <sheetName val="AuxUse"/>
      <sheetName val="Membership"/>
      <sheetName val="Objetos"/>
      <sheetName val="AvgPowGen"/>
      <sheetName val="Td_Aux"/>
      <sheetName val="Gráficos"/>
    </sheetNames>
    <sheetDataSet>
      <sheetData sheetId="0">
        <row r="19">
          <cell r="D19">
            <v>42036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7.emf"/><Relationship Id="rId18" Type="http://schemas.openxmlformats.org/officeDocument/2006/relationships/image" Target="../media/image9.emf"/><Relationship Id="rId26" Type="http://schemas.openxmlformats.org/officeDocument/2006/relationships/image" Target="../media/image12.emf"/><Relationship Id="rId3" Type="http://schemas.openxmlformats.org/officeDocument/2006/relationships/vmlDrawing" Target="../drawings/vmlDrawing1.vml"/><Relationship Id="rId21" Type="http://schemas.openxmlformats.org/officeDocument/2006/relationships/image" Target="../media/image10.emf"/><Relationship Id="rId7" Type="http://schemas.openxmlformats.org/officeDocument/2006/relationships/image" Target="../media/image4.emf"/><Relationship Id="rId12" Type="http://schemas.openxmlformats.org/officeDocument/2006/relationships/control" Target="../activeX/activeX5.xml"/><Relationship Id="rId17" Type="http://schemas.openxmlformats.org/officeDocument/2006/relationships/control" Target="../activeX/activeX8.xml"/><Relationship Id="rId25" Type="http://schemas.openxmlformats.org/officeDocument/2006/relationships/control" Target="../activeX/activeX13.xml"/><Relationship Id="rId2" Type="http://schemas.openxmlformats.org/officeDocument/2006/relationships/drawing" Target="../drawings/drawing26.xml"/><Relationship Id="rId16" Type="http://schemas.openxmlformats.org/officeDocument/2006/relationships/image" Target="../media/image8.emf"/><Relationship Id="rId20" Type="http://schemas.openxmlformats.org/officeDocument/2006/relationships/control" Target="../activeX/activeX10.xml"/><Relationship Id="rId29" Type="http://schemas.openxmlformats.org/officeDocument/2006/relationships/control" Target="../activeX/activeX15.xml"/><Relationship Id="rId1" Type="http://schemas.openxmlformats.org/officeDocument/2006/relationships/printerSettings" Target="../printerSettings/printerSettings9.bin"/><Relationship Id="rId6" Type="http://schemas.openxmlformats.org/officeDocument/2006/relationships/control" Target="../activeX/activeX2.xml"/><Relationship Id="rId11" Type="http://schemas.openxmlformats.org/officeDocument/2006/relationships/image" Target="../media/image6.emf"/><Relationship Id="rId24" Type="http://schemas.openxmlformats.org/officeDocument/2006/relationships/control" Target="../activeX/activeX12.xml"/><Relationship Id="rId5" Type="http://schemas.openxmlformats.org/officeDocument/2006/relationships/image" Target="../media/image3.emf"/><Relationship Id="rId15" Type="http://schemas.openxmlformats.org/officeDocument/2006/relationships/control" Target="../activeX/activeX7.xml"/><Relationship Id="rId23" Type="http://schemas.openxmlformats.org/officeDocument/2006/relationships/image" Target="../media/image11.emf"/><Relationship Id="rId28" Type="http://schemas.openxmlformats.org/officeDocument/2006/relationships/image" Target="../media/image13.emf"/><Relationship Id="rId10" Type="http://schemas.openxmlformats.org/officeDocument/2006/relationships/control" Target="../activeX/activeX4.xml"/><Relationship Id="rId19" Type="http://schemas.openxmlformats.org/officeDocument/2006/relationships/control" Target="../activeX/activeX9.xml"/><Relationship Id="rId4" Type="http://schemas.openxmlformats.org/officeDocument/2006/relationships/control" Target="../activeX/activeX1.xml"/><Relationship Id="rId9" Type="http://schemas.openxmlformats.org/officeDocument/2006/relationships/image" Target="../media/image5.emf"/><Relationship Id="rId14" Type="http://schemas.openxmlformats.org/officeDocument/2006/relationships/control" Target="../activeX/activeX6.xml"/><Relationship Id="rId22" Type="http://schemas.openxmlformats.org/officeDocument/2006/relationships/control" Target="../activeX/activeX11.xml"/><Relationship Id="rId27" Type="http://schemas.openxmlformats.org/officeDocument/2006/relationships/control" Target="../activeX/activeX14.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7.xml"/><Relationship Id="rId1" Type="http://schemas.openxmlformats.org/officeDocument/2006/relationships/printerSettings" Target="../printerSettings/printerSettings11.bin"/><Relationship Id="rId4" Type="http://schemas.openxmlformats.org/officeDocument/2006/relationships/ctrlProp" Target="../ctrlProps/ctrlProp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9.xml"/><Relationship Id="rId1" Type="http://schemas.openxmlformats.org/officeDocument/2006/relationships/printerSettings" Target="../printerSettings/printerSettings12.bin"/><Relationship Id="rId4" Type="http://schemas.openxmlformats.org/officeDocument/2006/relationships/ctrlProp" Target="../ctrlProps/ctrlProp2.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F49"/>
  <sheetViews>
    <sheetView zoomScaleNormal="100" workbookViewId="0">
      <selection activeCell="F31" sqref="F31"/>
    </sheetView>
  </sheetViews>
  <sheetFormatPr baseColWidth="10" defaultRowHeight="12" x14ac:dyDescent="0.2"/>
  <cols>
    <col min="1" max="1" width="2.42578125" style="332" customWidth="1"/>
    <col min="2" max="2" width="3" style="332" bestFit="1" customWidth="1"/>
    <col min="3" max="3" width="9.140625" style="332" bestFit="1" customWidth="1"/>
    <col min="4" max="4" width="8.7109375" style="332" bestFit="1" customWidth="1"/>
    <col min="5" max="5" width="53" style="332" bestFit="1" customWidth="1"/>
    <col min="6" max="6" width="50.7109375" style="332" customWidth="1"/>
    <col min="7" max="16384" width="11.42578125" style="332"/>
  </cols>
  <sheetData>
    <row r="1" spans="2:6" x14ac:dyDescent="0.2">
      <c r="B1" s="331"/>
      <c r="C1" s="331"/>
      <c r="D1" s="331"/>
      <c r="E1" s="331"/>
      <c r="F1" s="331"/>
    </row>
    <row r="2" spans="2:6" ht="12.75" thickBot="1" x14ac:dyDescent="0.25">
      <c r="B2" s="328" t="s">
        <v>190</v>
      </c>
      <c r="C2" s="328" t="s">
        <v>191</v>
      </c>
      <c r="D2" s="328" t="s">
        <v>192</v>
      </c>
      <c r="E2" s="335" t="s">
        <v>193</v>
      </c>
      <c r="F2" s="328" t="s">
        <v>194</v>
      </c>
    </row>
    <row r="3" spans="2:6" ht="23.25" thickTop="1" x14ac:dyDescent="0.2">
      <c r="B3" s="329">
        <v>1</v>
      </c>
      <c r="C3" s="329" t="s">
        <v>195</v>
      </c>
      <c r="D3" s="329" t="s">
        <v>196</v>
      </c>
      <c r="E3" s="336" t="s">
        <v>237</v>
      </c>
      <c r="F3" s="337" t="s">
        <v>421</v>
      </c>
    </row>
    <row r="4" spans="2:6" ht="22.5" x14ac:dyDescent="0.2">
      <c r="B4" s="338">
        <v>2</v>
      </c>
      <c r="C4" s="338" t="s">
        <v>195</v>
      </c>
      <c r="D4" s="338" t="s">
        <v>196</v>
      </c>
      <c r="E4" s="339" t="s">
        <v>238</v>
      </c>
      <c r="F4" s="340" t="s">
        <v>288</v>
      </c>
    </row>
    <row r="5" spans="2:6" ht="22.5" x14ac:dyDescent="0.2">
      <c r="B5" s="338">
        <v>3</v>
      </c>
      <c r="C5" s="338" t="s">
        <v>195</v>
      </c>
      <c r="D5" s="338" t="s">
        <v>196</v>
      </c>
      <c r="E5" s="339" t="s">
        <v>239</v>
      </c>
      <c r="F5" s="340" t="s">
        <v>421</v>
      </c>
    </row>
    <row r="6" spans="2:6" ht="22.5" x14ac:dyDescent="0.2">
      <c r="B6" s="338">
        <v>4</v>
      </c>
      <c r="C6" s="338" t="s">
        <v>195</v>
      </c>
      <c r="D6" s="338" t="s">
        <v>196</v>
      </c>
      <c r="E6" s="339" t="s">
        <v>240</v>
      </c>
      <c r="F6" s="340" t="s">
        <v>469</v>
      </c>
    </row>
    <row r="7" spans="2:6" ht="22.5" x14ac:dyDescent="0.2">
      <c r="B7" s="338">
        <v>5</v>
      </c>
      <c r="C7" s="338" t="s">
        <v>195</v>
      </c>
      <c r="D7" s="338" t="s">
        <v>196</v>
      </c>
      <c r="E7" s="339" t="s">
        <v>241</v>
      </c>
      <c r="F7" s="340" t="s">
        <v>288</v>
      </c>
    </row>
    <row r="8" spans="2:6" x14ac:dyDescent="0.2">
      <c r="B8" s="338">
        <v>6</v>
      </c>
      <c r="C8" s="338" t="s">
        <v>195</v>
      </c>
      <c r="D8" s="338" t="s">
        <v>196</v>
      </c>
      <c r="E8" s="339" t="s">
        <v>242</v>
      </c>
      <c r="F8" s="340" t="s">
        <v>534</v>
      </c>
    </row>
    <row r="9" spans="2:6" ht="22.5" x14ac:dyDescent="0.2">
      <c r="B9" s="338">
        <v>7</v>
      </c>
      <c r="C9" s="338" t="s">
        <v>195</v>
      </c>
      <c r="D9" s="338" t="s">
        <v>196</v>
      </c>
      <c r="E9" s="339" t="s">
        <v>243</v>
      </c>
      <c r="F9" s="340" t="s">
        <v>535</v>
      </c>
    </row>
    <row r="10" spans="2:6" ht="22.5" x14ac:dyDescent="0.2">
      <c r="B10" s="338">
        <v>8</v>
      </c>
      <c r="C10" s="338" t="s">
        <v>195</v>
      </c>
      <c r="D10" s="338" t="s">
        <v>196</v>
      </c>
      <c r="E10" s="339" t="s">
        <v>244</v>
      </c>
      <c r="F10" s="340" t="s">
        <v>421</v>
      </c>
    </row>
    <row r="11" spans="2:6" x14ac:dyDescent="0.2">
      <c r="B11" s="338">
        <v>9</v>
      </c>
      <c r="C11" s="338" t="s">
        <v>195</v>
      </c>
      <c r="D11" s="338" t="s">
        <v>196</v>
      </c>
      <c r="E11" s="339" t="s">
        <v>245</v>
      </c>
      <c r="F11" s="340" t="s">
        <v>536</v>
      </c>
    </row>
    <row r="12" spans="2:6" x14ac:dyDescent="0.2">
      <c r="B12" s="338">
        <v>10</v>
      </c>
      <c r="C12" s="338" t="s">
        <v>195</v>
      </c>
      <c r="D12" s="338" t="s">
        <v>196</v>
      </c>
      <c r="E12" s="339" t="s">
        <v>246</v>
      </c>
      <c r="F12" s="340" t="s">
        <v>288</v>
      </c>
    </row>
    <row r="13" spans="2:6" ht="22.5" x14ac:dyDescent="0.2">
      <c r="B13" s="338">
        <v>11</v>
      </c>
      <c r="C13" s="338" t="s">
        <v>195</v>
      </c>
      <c r="D13" s="338" t="s">
        <v>196</v>
      </c>
      <c r="E13" s="339" t="s">
        <v>247</v>
      </c>
      <c r="F13" s="340" t="s">
        <v>469</v>
      </c>
    </row>
    <row r="14" spans="2:6" ht="22.5" x14ac:dyDescent="0.2">
      <c r="B14" s="338">
        <v>12</v>
      </c>
      <c r="C14" s="338" t="s">
        <v>195</v>
      </c>
      <c r="D14" s="338" t="s">
        <v>196</v>
      </c>
      <c r="E14" s="339" t="s">
        <v>248</v>
      </c>
      <c r="F14" s="340" t="s">
        <v>469</v>
      </c>
    </row>
    <row r="15" spans="2:6" x14ac:dyDescent="0.2">
      <c r="B15" s="338">
        <v>13</v>
      </c>
      <c r="C15" s="338" t="s">
        <v>195</v>
      </c>
      <c r="D15" s="338" t="s">
        <v>197</v>
      </c>
      <c r="E15" s="339" t="s">
        <v>249</v>
      </c>
      <c r="F15" s="340" t="s">
        <v>537</v>
      </c>
    </row>
    <row r="16" spans="2:6" x14ac:dyDescent="0.2">
      <c r="B16" s="338">
        <v>14</v>
      </c>
      <c r="C16" s="338" t="s">
        <v>195</v>
      </c>
      <c r="D16" s="338" t="s">
        <v>197</v>
      </c>
      <c r="E16" s="339" t="s">
        <v>250</v>
      </c>
      <c r="F16" s="340" t="s">
        <v>251</v>
      </c>
    </row>
    <row r="17" spans="2:6" x14ac:dyDescent="0.2">
      <c r="B17" s="338">
        <v>15</v>
      </c>
      <c r="C17" s="338" t="s">
        <v>195</v>
      </c>
      <c r="D17" s="338" t="s">
        <v>197</v>
      </c>
      <c r="E17" s="339" t="s">
        <v>252</v>
      </c>
      <c r="F17" s="340" t="s">
        <v>538</v>
      </c>
    </row>
    <row r="18" spans="2:6" x14ac:dyDescent="0.2">
      <c r="B18" s="338">
        <v>16</v>
      </c>
      <c r="C18" s="338" t="s">
        <v>195</v>
      </c>
      <c r="D18" s="338" t="s">
        <v>197</v>
      </c>
      <c r="E18" s="339" t="s">
        <v>253</v>
      </c>
      <c r="F18" s="340" t="s">
        <v>539</v>
      </c>
    </row>
    <row r="19" spans="2:6" ht="22.5" x14ac:dyDescent="0.2">
      <c r="B19" s="338">
        <v>17</v>
      </c>
      <c r="C19" s="338" t="s">
        <v>195</v>
      </c>
      <c r="D19" s="338" t="s">
        <v>197</v>
      </c>
      <c r="E19" s="339" t="s">
        <v>254</v>
      </c>
      <c r="F19" s="340" t="s">
        <v>255</v>
      </c>
    </row>
    <row r="20" spans="2:6" x14ac:dyDescent="0.2">
      <c r="B20" s="338">
        <v>18</v>
      </c>
      <c r="C20" s="338" t="s">
        <v>195</v>
      </c>
      <c r="D20" s="338" t="s">
        <v>197</v>
      </c>
      <c r="E20" s="339" t="s">
        <v>256</v>
      </c>
      <c r="F20" s="340" t="s">
        <v>540</v>
      </c>
    </row>
    <row r="21" spans="2:6" x14ac:dyDescent="0.2">
      <c r="B21" s="338">
        <v>19</v>
      </c>
      <c r="C21" s="338" t="s">
        <v>195</v>
      </c>
      <c r="D21" s="338" t="s">
        <v>197</v>
      </c>
      <c r="E21" s="339" t="s">
        <v>257</v>
      </c>
      <c r="F21" s="340" t="s">
        <v>541</v>
      </c>
    </row>
    <row r="22" spans="2:6" x14ac:dyDescent="0.2">
      <c r="B22" s="338">
        <v>20</v>
      </c>
      <c r="C22" s="338" t="s">
        <v>195</v>
      </c>
      <c r="D22" s="338" t="s">
        <v>197</v>
      </c>
      <c r="E22" s="339" t="s">
        <v>258</v>
      </c>
      <c r="F22" s="340" t="s">
        <v>288</v>
      </c>
    </row>
    <row r="23" spans="2:6" x14ac:dyDescent="0.2">
      <c r="B23" s="338">
        <v>21</v>
      </c>
      <c r="C23" s="338" t="s">
        <v>195</v>
      </c>
      <c r="D23" s="338" t="s">
        <v>197</v>
      </c>
      <c r="E23" s="339" t="s">
        <v>259</v>
      </c>
      <c r="F23" s="340" t="s">
        <v>542</v>
      </c>
    </row>
    <row r="24" spans="2:6" x14ac:dyDescent="0.2">
      <c r="B24" s="338">
        <v>22</v>
      </c>
      <c r="C24" s="338" t="s">
        <v>195</v>
      </c>
      <c r="D24" s="338" t="s">
        <v>197</v>
      </c>
      <c r="E24" s="339" t="s">
        <v>260</v>
      </c>
      <c r="F24" s="340" t="s">
        <v>542</v>
      </c>
    </row>
    <row r="25" spans="2:6" x14ac:dyDescent="0.2">
      <c r="B25" s="338">
        <v>23</v>
      </c>
      <c r="C25" s="338" t="s">
        <v>195</v>
      </c>
      <c r="D25" s="338" t="s">
        <v>197</v>
      </c>
      <c r="E25" s="339" t="s">
        <v>261</v>
      </c>
      <c r="F25" s="340" t="s">
        <v>262</v>
      </c>
    </row>
    <row r="26" spans="2:6" x14ac:dyDescent="0.2">
      <c r="B26" s="338">
        <v>24</v>
      </c>
      <c r="C26" s="338" t="s">
        <v>195</v>
      </c>
      <c r="D26" s="338" t="s">
        <v>197</v>
      </c>
      <c r="E26" s="339" t="s">
        <v>263</v>
      </c>
      <c r="F26" s="340" t="s">
        <v>542</v>
      </c>
    </row>
    <row r="27" spans="2:6" x14ac:dyDescent="0.2">
      <c r="B27" s="338">
        <v>25</v>
      </c>
      <c r="C27" s="338" t="s">
        <v>195</v>
      </c>
      <c r="D27" s="338" t="s">
        <v>197</v>
      </c>
      <c r="E27" s="339" t="s">
        <v>264</v>
      </c>
      <c r="F27" s="340" t="s">
        <v>288</v>
      </c>
    </row>
    <row r="28" spans="2:6" x14ac:dyDescent="0.2">
      <c r="B28" s="338">
        <v>26</v>
      </c>
      <c r="C28" s="338" t="s">
        <v>195</v>
      </c>
      <c r="D28" s="338" t="s">
        <v>197</v>
      </c>
      <c r="E28" s="339" t="s">
        <v>265</v>
      </c>
      <c r="F28" s="340" t="s">
        <v>542</v>
      </c>
    </row>
    <row r="29" spans="2:6" x14ac:dyDescent="0.2">
      <c r="B29" s="338">
        <v>27</v>
      </c>
      <c r="C29" s="338" t="s">
        <v>195</v>
      </c>
      <c r="D29" s="338" t="s">
        <v>197</v>
      </c>
      <c r="E29" s="339" t="s">
        <v>266</v>
      </c>
      <c r="F29" s="340" t="s">
        <v>288</v>
      </c>
    </row>
    <row r="30" spans="2:6" x14ac:dyDescent="0.2">
      <c r="B30" s="338">
        <v>28</v>
      </c>
      <c r="C30" s="338" t="s">
        <v>195</v>
      </c>
      <c r="D30" s="338" t="s">
        <v>198</v>
      </c>
      <c r="E30" s="339" t="s">
        <v>267</v>
      </c>
      <c r="F30" s="340" t="s">
        <v>255</v>
      </c>
    </row>
    <row r="31" spans="2:6" ht="33.75" x14ac:dyDescent="0.2">
      <c r="B31" s="338">
        <v>29</v>
      </c>
      <c r="C31" s="338" t="s">
        <v>195</v>
      </c>
      <c r="D31" s="338" t="s">
        <v>199</v>
      </c>
      <c r="E31" s="339" t="s">
        <v>200</v>
      </c>
      <c r="F31" s="340" t="s">
        <v>543</v>
      </c>
    </row>
    <row r="32" spans="2:6" ht="22.5" x14ac:dyDescent="0.2">
      <c r="B32" s="338">
        <v>30</v>
      </c>
      <c r="C32" s="338" t="s">
        <v>195</v>
      </c>
      <c r="D32" s="338" t="s">
        <v>199</v>
      </c>
      <c r="E32" s="339" t="s">
        <v>268</v>
      </c>
      <c r="F32" s="340" t="s">
        <v>543</v>
      </c>
    </row>
    <row r="33" spans="2:6" x14ac:dyDescent="0.2">
      <c r="B33" s="338">
        <v>31</v>
      </c>
      <c r="C33" s="338" t="s">
        <v>195</v>
      </c>
      <c r="D33" s="338" t="s">
        <v>199</v>
      </c>
      <c r="E33" s="339" t="s">
        <v>269</v>
      </c>
      <c r="F33" s="340" t="s">
        <v>543</v>
      </c>
    </row>
    <row r="34" spans="2:6" ht="22.5" x14ac:dyDescent="0.2">
      <c r="B34" s="338">
        <v>32</v>
      </c>
      <c r="C34" s="338" t="s">
        <v>195</v>
      </c>
      <c r="D34" s="338" t="s">
        <v>199</v>
      </c>
      <c r="E34" s="339" t="s">
        <v>270</v>
      </c>
      <c r="F34" s="340" t="s">
        <v>543</v>
      </c>
    </row>
    <row r="35" spans="2:6" x14ac:dyDescent="0.2">
      <c r="B35" s="338">
        <v>33</v>
      </c>
      <c r="C35" s="338" t="s">
        <v>201</v>
      </c>
      <c r="D35" s="338" t="s">
        <v>196</v>
      </c>
      <c r="E35" s="339" t="s">
        <v>271</v>
      </c>
      <c r="F35" s="340" t="s">
        <v>262</v>
      </c>
    </row>
    <row r="36" spans="2:6" x14ac:dyDescent="0.2">
      <c r="B36" s="338">
        <v>34</v>
      </c>
      <c r="C36" s="338" t="s">
        <v>201</v>
      </c>
      <c r="D36" s="338" t="s">
        <v>196</v>
      </c>
      <c r="E36" s="339" t="s">
        <v>272</v>
      </c>
      <c r="F36" s="340" t="s">
        <v>288</v>
      </c>
    </row>
    <row r="37" spans="2:6" x14ac:dyDescent="0.2">
      <c r="B37" s="338">
        <v>35</v>
      </c>
      <c r="C37" s="338" t="s">
        <v>201</v>
      </c>
      <c r="D37" s="338" t="s">
        <v>197</v>
      </c>
      <c r="E37" s="339" t="s">
        <v>273</v>
      </c>
      <c r="F37" s="340" t="s">
        <v>498</v>
      </c>
    </row>
    <row r="38" spans="2:6" x14ac:dyDescent="0.2">
      <c r="B38" s="338">
        <v>36</v>
      </c>
      <c r="C38" s="338" t="s">
        <v>201</v>
      </c>
      <c r="D38" s="338" t="s">
        <v>197</v>
      </c>
      <c r="E38" s="339" t="s">
        <v>274</v>
      </c>
      <c r="F38" s="340" t="s">
        <v>288</v>
      </c>
    </row>
    <row r="39" spans="2:6" x14ac:dyDescent="0.2">
      <c r="B39" s="338">
        <v>37</v>
      </c>
      <c r="C39" s="338" t="s">
        <v>201</v>
      </c>
      <c r="D39" s="338" t="s">
        <v>197</v>
      </c>
      <c r="E39" s="339" t="s">
        <v>275</v>
      </c>
      <c r="F39" s="340" t="s">
        <v>418</v>
      </c>
    </row>
    <row r="40" spans="2:6" x14ac:dyDescent="0.2">
      <c r="B40" s="338">
        <v>38</v>
      </c>
      <c r="C40" s="338" t="s">
        <v>201</v>
      </c>
      <c r="D40" s="338" t="s">
        <v>197</v>
      </c>
      <c r="E40" s="339" t="s">
        <v>276</v>
      </c>
      <c r="F40" s="340" t="s">
        <v>544</v>
      </c>
    </row>
    <row r="41" spans="2:6" ht="22.5" x14ac:dyDescent="0.2">
      <c r="B41" s="338">
        <v>39</v>
      </c>
      <c r="C41" s="338" t="s">
        <v>201</v>
      </c>
      <c r="D41" s="338" t="s">
        <v>197</v>
      </c>
      <c r="E41" s="339" t="s">
        <v>277</v>
      </c>
      <c r="F41" s="340" t="s">
        <v>469</v>
      </c>
    </row>
    <row r="42" spans="2:6" ht="22.5" x14ac:dyDescent="0.2">
      <c r="B42" s="338">
        <v>40</v>
      </c>
      <c r="C42" s="338" t="s">
        <v>201</v>
      </c>
      <c r="D42" s="338" t="s">
        <v>397</v>
      </c>
      <c r="E42" s="339" t="s">
        <v>278</v>
      </c>
      <c r="F42" s="340" t="s">
        <v>417</v>
      </c>
    </row>
    <row r="43" spans="2:6" x14ac:dyDescent="0.2">
      <c r="B43" s="338">
        <v>41</v>
      </c>
      <c r="C43" s="338" t="s">
        <v>201</v>
      </c>
      <c r="D43" s="338" t="s">
        <v>197</v>
      </c>
      <c r="E43" s="339" t="s">
        <v>279</v>
      </c>
      <c r="F43" s="340" t="s">
        <v>288</v>
      </c>
    </row>
    <row r="44" spans="2:6" x14ac:dyDescent="0.2">
      <c r="B44" s="338">
        <v>42</v>
      </c>
      <c r="C44" s="338" t="s">
        <v>201</v>
      </c>
      <c r="D44" s="338" t="s">
        <v>197</v>
      </c>
      <c r="E44" s="339" t="s">
        <v>280</v>
      </c>
      <c r="F44" s="340" t="s">
        <v>453</v>
      </c>
    </row>
    <row r="45" spans="2:6" ht="22.5" x14ac:dyDescent="0.2">
      <c r="B45" s="338">
        <v>43</v>
      </c>
      <c r="C45" s="338" t="s">
        <v>201</v>
      </c>
      <c r="D45" s="338" t="s">
        <v>198</v>
      </c>
      <c r="E45" s="339" t="s">
        <v>281</v>
      </c>
      <c r="F45" s="340" t="s">
        <v>255</v>
      </c>
    </row>
    <row r="46" spans="2:6" ht="22.5" x14ac:dyDescent="0.2">
      <c r="B46" s="338">
        <v>44</v>
      </c>
      <c r="C46" s="338" t="s">
        <v>201</v>
      </c>
      <c r="D46" s="338" t="s">
        <v>202</v>
      </c>
      <c r="E46" s="339" t="s">
        <v>282</v>
      </c>
      <c r="F46" s="340" t="s">
        <v>398</v>
      </c>
    </row>
    <row r="47" spans="2:6" x14ac:dyDescent="0.2">
      <c r="B47" s="338">
        <v>45</v>
      </c>
      <c r="C47" s="338" t="s">
        <v>201</v>
      </c>
      <c r="D47" s="338" t="s">
        <v>199</v>
      </c>
      <c r="E47" s="339" t="s">
        <v>283</v>
      </c>
      <c r="F47" s="340" t="s">
        <v>543</v>
      </c>
    </row>
    <row r="48" spans="2:6" x14ac:dyDescent="0.2">
      <c r="B48" s="338">
        <v>46</v>
      </c>
      <c r="C48" s="338" t="s">
        <v>203</v>
      </c>
      <c r="D48" s="338" t="s">
        <v>197</v>
      </c>
      <c r="E48" s="339" t="s">
        <v>419</v>
      </c>
      <c r="F48" s="340" t="s">
        <v>545</v>
      </c>
    </row>
    <row r="49" spans="2:6" x14ac:dyDescent="0.2">
      <c r="B49" s="338">
        <v>47</v>
      </c>
      <c r="C49" s="338" t="s">
        <v>203</v>
      </c>
      <c r="D49" s="338" t="s">
        <v>197</v>
      </c>
      <c r="E49" s="339" t="s">
        <v>284</v>
      </c>
      <c r="F49" s="340" t="s">
        <v>546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E89"/>
  <sheetViews>
    <sheetView topLeftCell="B1" workbookViewId="0">
      <selection activeCell="G4" sqref="G4"/>
    </sheetView>
  </sheetViews>
  <sheetFormatPr baseColWidth="10" defaultRowHeight="12" x14ac:dyDescent="0.2"/>
  <cols>
    <col min="1" max="1" width="25.5703125" style="278" customWidth="1"/>
    <col min="2" max="2" width="28" style="278" customWidth="1"/>
    <col min="3" max="6" width="11.42578125" style="278"/>
    <col min="7" max="7" width="11.42578125" style="278" customWidth="1"/>
    <col min="8" max="10" width="11.42578125" style="278"/>
    <col min="11" max="11" width="15.5703125" style="278" bestFit="1" customWidth="1"/>
    <col min="12" max="16384" width="11.42578125" style="278"/>
  </cols>
  <sheetData>
    <row r="1" spans="1:31" ht="12.75" thickBot="1" x14ac:dyDescent="0.25">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row>
    <row r="2" spans="1:31" ht="24.75" thickBot="1" x14ac:dyDescent="0.25">
      <c r="A2" s="33"/>
      <c r="B2" s="741" t="s">
        <v>84</v>
      </c>
      <c r="C2" s="742" t="s">
        <v>344</v>
      </c>
      <c r="D2" s="742" t="s">
        <v>457</v>
      </c>
      <c r="E2" s="742" t="s">
        <v>458</v>
      </c>
      <c r="F2" s="742" t="s">
        <v>459</v>
      </c>
      <c r="G2" s="743" t="s">
        <v>229</v>
      </c>
      <c r="H2" s="33"/>
      <c r="I2" s="81"/>
      <c r="J2" s="81"/>
      <c r="K2" s="81"/>
      <c r="L2" s="81"/>
      <c r="M2" s="81"/>
      <c r="N2" s="33"/>
      <c r="O2" s="33"/>
      <c r="P2" s="33"/>
      <c r="Q2" s="33"/>
      <c r="R2" s="33"/>
      <c r="S2" s="33"/>
      <c r="T2" s="33"/>
      <c r="U2" s="33"/>
      <c r="V2" s="33"/>
      <c r="W2" s="33"/>
      <c r="X2" s="33"/>
      <c r="Y2" s="33"/>
      <c r="Z2" s="33"/>
      <c r="AA2" s="33"/>
      <c r="AB2" s="33"/>
      <c r="AC2" s="33"/>
      <c r="AD2" s="33"/>
      <c r="AE2" s="33"/>
    </row>
    <row r="3" spans="1:31" ht="15.75" customHeight="1" x14ac:dyDescent="0.2">
      <c r="A3" s="278" t="s">
        <v>69</v>
      </c>
      <c r="B3" s="794" t="s">
        <v>69</v>
      </c>
      <c r="C3" s="744" t="s">
        <v>85</v>
      </c>
      <c r="D3" s="745">
        <f t="shared" ref="D3:F12" si="0">INDEX($B$60:$H$83,MATCH($A3,$B$60:$B$83,0),IF($C3="Regulado",MATCH(D$2,$B$56:$H$56,0)+1,MATCH(D$2,$B$56:$H$56,0)))</f>
        <v>0</v>
      </c>
      <c r="E3" s="745">
        <f t="shared" si="0"/>
        <v>0</v>
      </c>
      <c r="F3" s="745">
        <f t="shared" si="0"/>
        <v>0</v>
      </c>
      <c r="G3" s="746">
        <f>SUM(D3:F3)</f>
        <v>0</v>
      </c>
      <c r="H3" s="33"/>
      <c r="I3" s="763"/>
      <c r="J3" s="763"/>
      <c r="K3" s="763"/>
      <c r="L3" s="763"/>
      <c r="M3" s="169"/>
      <c r="N3" s="33"/>
      <c r="O3" s="33"/>
      <c r="P3" s="33"/>
      <c r="Q3" s="33"/>
      <c r="R3" s="33"/>
      <c r="S3" s="33"/>
      <c r="T3" s="33"/>
      <c r="U3" s="33"/>
      <c r="V3" s="33"/>
      <c r="W3" s="33"/>
      <c r="X3" s="33"/>
      <c r="Y3" s="33"/>
      <c r="Z3" s="33"/>
      <c r="AA3" s="33"/>
      <c r="AB3" s="33"/>
      <c r="AC3" s="33"/>
      <c r="AD3" s="33"/>
      <c r="AE3" s="33"/>
    </row>
    <row r="4" spans="1:31" ht="13.5" customHeight="1" thickBot="1" x14ac:dyDescent="0.25">
      <c r="A4" s="278" t="s">
        <v>69</v>
      </c>
      <c r="B4" s="784"/>
      <c r="C4" s="747" t="s">
        <v>86</v>
      </c>
      <c r="D4" s="748">
        <f t="shared" si="0"/>
        <v>187.73</v>
      </c>
      <c r="E4" s="748">
        <f t="shared" si="0"/>
        <v>182.25399999999999</v>
      </c>
      <c r="F4" s="748">
        <f t="shared" si="0"/>
        <v>196.8</v>
      </c>
      <c r="G4" s="749">
        <f>SUM(D4:F4)</f>
        <v>566.78399999999999</v>
      </c>
      <c r="H4" s="33"/>
      <c r="I4" s="763"/>
      <c r="J4" s="763"/>
      <c r="K4" s="763"/>
      <c r="L4" s="763"/>
      <c r="M4" s="169"/>
      <c r="N4" s="33"/>
      <c r="O4" s="33"/>
      <c r="P4" s="33"/>
      <c r="Q4" s="33"/>
      <c r="R4" s="33"/>
      <c r="S4" s="33"/>
      <c r="T4" s="33"/>
      <c r="U4" s="33"/>
      <c r="V4" s="33"/>
      <c r="W4" s="33"/>
      <c r="X4" s="33"/>
      <c r="Y4" s="33"/>
      <c r="Z4" s="33"/>
      <c r="AA4" s="33"/>
      <c r="AB4" s="33"/>
      <c r="AC4" s="33"/>
      <c r="AD4" s="33"/>
      <c r="AE4" s="33"/>
    </row>
    <row r="5" spans="1:31" ht="12.75" customHeight="1" x14ac:dyDescent="0.2">
      <c r="A5" s="278" t="s">
        <v>87</v>
      </c>
      <c r="B5" s="783" t="s">
        <v>87</v>
      </c>
      <c r="C5" s="744" t="s">
        <v>85</v>
      </c>
      <c r="D5" s="745">
        <f t="shared" si="0"/>
        <v>0</v>
      </c>
      <c r="E5" s="745">
        <f t="shared" si="0"/>
        <v>0</v>
      </c>
      <c r="F5" s="745">
        <f t="shared" si="0"/>
        <v>0</v>
      </c>
      <c r="G5" s="746">
        <f t="shared" ref="G5:G32" si="1">SUM(D5:F5)</f>
        <v>0</v>
      </c>
      <c r="H5" s="33"/>
      <c r="I5" s="763"/>
      <c r="J5" s="763"/>
      <c r="K5" s="763"/>
      <c r="L5" s="763"/>
      <c r="M5" s="169"/>
      <c r="N5" s="33"/>
      <c r="O5" s="33"/>
      <c r="P5" s="33"/>
      <c r="Q5" s="33"/>
      <c r="R5" s="33"/>
      <c r="S5" s="33"/>
      <c r="T5" s="33"/>
      <c r="U5" s="33"/>
      <c r="V5" s="33"/>
      <c r="W5" s="33"/>
      <c r="X5" s="33"/>
      <c r="Y5" s="33"/>
      <c r="Z5" s="33"/>
      <c r="AA5" s="33"/>
      <c r="AB5" s="33"/>
      <c r="AC5" s="33"/>
      <c r="AD5" s="33"/>
      <c r="AE5" s="33"/>
    </row>
    <row r="6" spans="1:31" ht="13.5" customHeight="1" thickBot="1" x14ac:dyDescent="0.25">
      <c r="A6" s="278" t="s">
        <v>87</v>
      </c>
      <c r="B6" s="784"/>
      <c r="C6" s="747" t="s">
        <v>86</v>
      </c>
      <c r="D6" s="748">
        <f t="shared" si="0"/>
        <v>62.36</v>
      </c>
      <c r="E6" s="748">
        <f t="shared" si="0"/>
        <v>65.766999999999996</v>
      </c>
      <c r="F6" s="748">
        <f t="shared" si="0"/>
        <v>61.4</v>
      </c>
      <c r="G6" s="749">
        <f t="shared" si="1"/>
        <v>189.52700000000002</v>
      </c>
      <c r="H6" s="33"/>
      <c r="I6" s="763"/>
      <c r="J6" s="763"/>
      <c r="K6" s="763"/>
      <c r="L6" s="763"/>
      <c r="M6" s="169"/>
      <c r="N6" s="33"/>
      <c r="O6" s="33"/>
      <c r="P6" s="33"/>
      <c r="Q6" s="33"/>
      <c r="R6" s="33"/>
      <c r="S6" s="33"/>
      <c r="T6" s="33"/>
      <c r="U6" s="33"/>
      <c r="V6" s="33"/>
      <c r="W6" s="33"/>
      <c r="X6" s="33"/>
      <c r="Y6" s="33"/>
      <c r="Z6" s="33"/>
      <c r="AA6" s="33"/>
      <c r="AB6" s="33"/>
      <c r="AC6" s="33"/>
      <c r="AD6" s="33"/>
      <c r="AE6" s="33"/>
    </row>
    <row r="7" spans="1:31" ht="12.75" customHeight="1" x14ac:dyDescent="0.2">
      <c r="A7" s="278" t="s">
        <v>88</v>
      </c>
      <c r="B7" s="783" t="s">
        <v>88</v>
      </c>
      <c r="C7" s="744" t="s">
        <v>85</v>
      </c>
      <c r="D7" s="745">
        <f t="shared" si="0"/>
        <v>0</v>
      </c>
      <c r="E7" s="745">
        <f t="shared" si="0"/>
        <v>0</v>
      </c>
      <c r="F7" s="745">
        <f t="shared" si="0"/>
        <v>0</v>
      </c>
      <c r="G7" s="746">
        <f>SUM(D7:F7)</f>
        <v>0</v>
      </c>
      <c r="H7" s="33"/>
      <c r="I7" s="763"/>
      <c r="J7" s="763"/>
      <c r="K7" s="763"/>
      <c r="L7" s="763"/>
      <c r="M7" s="169"/>
      <c r="N7" s="33"/>
      <c r="O7" s="33"/>
      <c r="P7" s="33"/>
      <c r="Q7" s="33"/>
      <c r="R7" s="33"/>
      <c r="S7" s="33"/>
      <c r="T7" s="33"/>
      <c r="U7" s="33"/>
      <c r="V7" s="33"/>
      <c r="W7" s="33"/>
      <c r="X7" s="33"/>
      <c r="Y7" s="33"/>
      <c r="Z7" s="33"/>
      <c r="AA7" s="33"/>
      <c r="AB7" s="33"/>
      <c r="AC7" s="33"/>
      <c r="AD7" s="33"/>
      <c r="AE7" s="33"/>
    </row>
    <row r="8" spans="1:31" ht="13.5" customHeight="1" thickBot="1" x14ac:dyDescent="0.25">
      <c r="A8" s="278" t="s">
        <v>88</v>
      </c>
      <c r="B8" s="784"/>
      <c r="C8" s="747" t="s">
        <v>86</v>
      </c>
      <c r="D8" s="748">
        <f t="shared" si="0"/>
        <v>239.05</v>
      </c>
      <c r="E8" s="748">
        <f t="shared" si="0"/>
        <v>221.27799999999999</v>
      </c>
      <c r="F8" s="748">
        <f t="shared" si="0"/>
        <v>220.68</v>
      </c>
      <c r="G8" s="749">
        <f>SUM(D8:F8)</f>
        <v>681.00800000000004</v>
      </c>
      <c r="H8" s="33"/>
      <c r="I8" s="763"/>
      <c r="J8" s="763"/>
      <c r="K8" s="763"/>
      <c r="L8" s="763"/>
      <c r="M8" s="169"/>
      <c r="N8" s="33"/>
      <c r="O8" s="33"/>
      <c r="P8" s="33"/>
      <c r="Q8" s="33"/>
      <c r="R8" s="33"/>
      <c r="S8" s="33"/>
      <c r="T8" s="33"/>
      <c r="U8" s="33"/>
      <c r="V8" s="33"/>
      <c r="W8" s="33"/>
      <c r="X8" s="33"/>
      <c r="Y8" s="33"/>
      <c r="Z8" s="33"/>
      <c r="AA8" s="33"/>
      <c r="AB8" s="33"/>
      <c r="AC8" s="33"/>
      <c r="AD8" s="33"/>
      <c r="AE8" s="33"/>
    </row>
    <row r="9" spans="1:31" ht="12.75" customHeight="1" x14ac:dyDescent="0.2">
      <c r="A9" s="278" t="s">
        <v>94</v>
      </c>
      <c r="B9" s="783" t="s">
        <v>94</v>
      </c>
      <c r="C9" s="744" t="s">
        <v>85</v>
      </c>
      <c r="D9" s="745">
        <f t="shared" si="0"/>
        <v>0</v>
      </c>
      <c r="E9" s="745">
        <f t="shared" si="0"/>
        <v>0</v>
      </c>
      <c r="F9" s="745">
        <f t="shared" si="0"/>
        <v>0</v>
      </c>
      <c r="G9" s="746">
        <f>SUM(D9:F9)</f>
        <v>0</v>
      </c>
      <c r="H9" s="33"/>
      <c r="I9" s="763"/>
      <c r="J9" s="763"/>
      <c r="K9" s="763"/>
      <c r="L9" s="763"/>
      <c r="M9" s="169"/>
      <c r="N9" s="33"/>
      <c r="O9" s="33"/>
      <c r="P9" s="33"/>
      <c r="Q9" s="33"/>
      <c r="R9" s="33"/>
      <c r="S9" s="33"/>
      <c r="T9" s="33"/>
      <c r="U9" s="33"/>
      <c r="V9" s="33"/>
      <c r="W9" s="33"/>
      <c r="X9" s="33"/>
      <c r="Y9" s="33"/>
      <c r="Z9" s="33"/>
      <c r="AA9" s="33"/>
      <c r="AB9" s="33"/>
      <c r="AC9" s="33"/>
      <c r="AD9" s="33"/>
      <c r="AE9" s="33"/>
    </row>
    <row r="10" spans="1:31" ht="13.5" customHeight="1" thickBot="1" x14ac:dyDescent="0.25">
      <c r="A10" s="278" t="s">
        <v>94</v>
      </c>
      <c r="B10" s="784"/>
      <c r="C10" s="747" t="s">
        <v>86</v>
      </c>
      <c r="D10" s="748">
        <f t="shared" si="0"/>
        <v>0</v>
      </c>
      <c r="E10" s="748">
        <f t="shared" si="0"/>
        <v>0</v>
      </c>
      <c r="F10" s="748">
        <f t="shared" si="0"/>
        <v>0</v>
      </c>
      <c r="G10" s="749">
        <f>SUM(D10:F10)</f>
        <v>0</v>
      </c>
      <c r="H10" s="33"/>
      <c r="I10" s="763"/>
      <c r="J10" s="763"/>
      <c r="K10" s="763"/>
      <c r="L10" s="763"/>
      <c r="M10" s="169"/>
      <c r="N10" s="33"/>
      <c r="O10" s="33"/>
      <c r="P10" s="33"/>
      <c r="Q10" s="33"/>
      <c r="R10" s="33"/>
      <c r="S10" s="33"/>
      <c r="T10" s="33"/>
      <c r="U10" s="33"/>
      <c r="V10" s="33"/>
      <c r="W10" s="33"/>
      <c r="X10" s="33"/>
      <c r="Y10" s="33"/>
      <c r="Z10" s="33"/>
      <c r="AA10" s="33"/>
      <c r="AB10" s="33"/>
      <c r="AC10" s="33"/>
      <c r="AD10" s="33"/>
      <c r="AE10" s="33"/>
    </row>
    <row r="11" spans="1:31" ht="12.75" customHeight="1" x14ac:dyDescent="0.2">
      <c r="A11" s="278" t="s">
        <v>89</v>
      </c>
      <c r="B11" s="783" t="s">
        <v>89</v>
      </c>
      <c r="C11" s="744" t="s">
        <v>85</v>
      </c>
      <c r="D11" s="745">
        <f t="shared" si="0"/>
        <v>0</v>
      </c>
      <c r="E11" s="745">
        <f t="shared" si="0"/>
        <v>0</v>
      </c>
      <c r="F11" s="745">
        <f t="shared" si="0"/>
        <v>0</v>
      </c>
      <c r="G11" s="746">
        <f t="shared" si="1"/>
        <v>0</v>
      </c>
      <c r="H11" s="33"/>
      <c r="I11" s="763"/>
      <c r="J11" s="763"/>
      <c r="K11" s="763"/>
      <c r="L11" s="763"/>
      <c r="M11" s="169"/>
      <c r="N11" s="33"/>
      <c r="O11" s="33"/>
      <c r="P11" s="33"/>
      <c r="Q11" s="33"/>
      <c r="R11" s="33"/>
      <c r="S11" s="33"/>
      <c r="T11" s="33"/>
      <c r="U11" s="33"/>
      <c r="V11" s="33"/>
      <c r="W11" s="33"/>
      <c r="X11" s="33"/>
      <c r="Y11" s="33"/>
      <c r="Z11" s="33"/>
      <c r="AA11" s="33"/>
      <c r="AB11" s="33"/>
      <c r="AC11" s="33"/>
      <c r="AD11" s="33"/>
      <c r="AE11" s="33"/>
    </row>
    <row r="12" spans="1:31" ht="13.5" customHeight="1" thickBot="1" x14ac:dyDescent="0.25">
      <c r="A12" s="278" t="s">
        <v>89</v>
      </c>
      <c r="B12" s="784"/>
      <c r="C12" s="747" t="s">
        <v>86</v>
      </c>
      <c r="D12" s="748">
        <f t="shared" si="0"/>
        <v>109.04</v>
      </c>
      <c r="E12" s="748">
        <f t="shared" si="0"/>
        <v>102.58199999999999</v>
      </c>
      <c r="F12" s="748">
        <f t="shared" si="0"/>
        <v>97.83</v>
      </c>
      <c r="G12" s="749">
        <f t="shared" si="1"/>
        <v>309.452</v>
      </c>
      <c r="H12" s="33"/>
      <c r="I12" s="763"/>
      <c r="J12" s="763"/>
      <c r="K12" s="763"/>
      <c r="L12" s="763"/>
      <c r="M12" s="169"/>
      <c r="N12" s="33"/>
      <c r="O12" s="33"/>
      <c r="P12" s="33"/>
      <c r="Q12" s="33"/>
      <c r="R12" s="33"/>
      <c r="S12" s="33"/>
      <c r="T12" s="33"/>
      <c r="U12" s="33"/>
      <c r="V12" s="33"/>
      <c r="W12" s="33"/>
      <c r="X12" s="33"/>
      <c r="Y12" s="33"/>
      <c r="Z12" s="33"/>
      <c r="AA12" s="33"/>
      <c r="AB12" s="33"/>
      <c r="AC12" s="33"/>
      <c r="AD12" s="33"/>
      <c r="AE12" s="33"/>
    </row>
    <row r="13" spans="1:31" ht="13.5" customHeight="1" x14ac:dyDescent="0.2">
      <c r="A13" s="278" t="s">
        <v>443</v>
      </c>
      <c r="B13" s="783" t="s">
        <v>443</v>
      </c>
      <c r="C13" s="744" t="s">
        <v>85</v>
      </c>
      <c r="D13" s="745">
        <f t="shared" ref="D13:D14" si="2">INDEX($B$60:$H$83,MATCH($A13,$B$60:$B$83,0),IF($C13="Regulado",MATCH(D$2,$B$56:$H$56,0)+1,MATCH(D$2,$B$56:$H$56,0)))</f>
        <v>0</v>
      </c>
      <c r="E13" s="745">
        <f t="shared" ref="E13:F30" si="3">INDEX($B$60:$H$83,MATCH($A13,$B$60:$B$83,0),IF($C13="Regulado",MATCH(E$2,$B$56:$H$56,0)+1,MATCH(E$2,$B$56:$H$56,0)))</f>
        <v>0</v>
      </c>
      <c r="F13" s="745">
        <f t="shared" si="3"/>
        <v>0</v>
      </c>
      <c r="G13" s="746">
        <f t="shared" ref="G13:G14" si="4">SUM(D13:F13)</f>
        <v>0</v>
      </c>
      <c r="H13" s="33"/>
      <c r="I13" s="763"/>
      <c r="J13" s="763"/>
      <c r="K13" s="763"/>
      <c r="L13" s="763"/>
      <c r="M13" s="169"/>
      <c r="N13" s="33"/>
      <c r="O13" s="33"/>
      <c r="P13" s="33"/>
      <c r="Q13" s="33"/>
      <c r="R13" s="33"/>
      <c r="S13" s="33"/>
      <c r="T13" s="33"/>
      <c r="U13" s="33"/>
      <c r="V13" s="33"/>
      <c r="W13" s="33"/>
      <c r="X13" s="33"/>
      <c r="Y13" s="33"/>
      <c r="Z13" s="33"/>
      <c r="AA13" s="33"/>
      <c r="AB13" s="33"/>
      <c r="AC13" s="33"/>
      <c r="AD13" s="33"/>
      <c r="AE13" s="33"/>
    </row>
    <row r="14" spans="1:31" ht="13.5" customHeight="1" thickBot="1" x14ac:dyDescent="0.25">
      <c r="A14" s="278" t="s">
        <v>443</v>
      </c>
      <c r="B14" s="784"/>
      <c r="C14" s="747" t="s">
        <v>86</v>
      </c>
      <c r="D14" s="748">
        <f t="shared" si="2"/>
        <v>110.42</v>
      </c>
      <c r="E14" s="748">
        <f t="shared" si="3"/>
        <v>114.843</v>
      </c>
      <c r="F14" s="748">
        <f t="shared" si="3"/>
        <v>117.73</v>
      </c>
      <c r="G14" s="749">
        <f t="shared" si="4"/>
        <v>342.99299999999999</v>
      </c>
      <c r="H14" s="33"/>
      <c r="I14" s="763"/>
      <c r="J14" s="763"/>
      <c r="K14" s="763"/>
      <c r="L14" s="763"/>
      <c r="M14" s="169"/>
      <c r="N14" s="33"/>
      <c r="O14" s="33"/>
      <c r="P14" s="33"/>
      <c r="Q14" s="33"/>
      <c r="R14" s="33"/>
      <c r="S14" s="33"/>
      <c r="T14" s="33"/>
      <c r="U14" s="33"/>
      <c r="V14" s="33"/>
      <c r="W14" s="33"/>
      <c r="X14" s="33"/>
      <c r="Y14" s="33"/>
      <c r="Z14" s="33"/>
      <c r="AA14" s="33"/>
      <c r="AB14" s="33"/>
      <c r="AC14" s="33"/>
      <c r="AD14" s="33"/>
      <c r="AE14" s="33"/>
    </row>
    <row r="15" spans="1:31" ht="12.75" customHeight="1" x14ac:dyDescent="0.2">
      <c r="A15" s="278" t="s">
        <v>601</v>
      </c>
      <c r="B15" s="783" t="s">
        <v>601</v>
      </c>
      <c r="C15" s="744" t="s">
        <v>85</v>
      </c>
      <c r="D15" s="745">
        <f t="shared" ref="D15:F16" si="5">INDEX($B$60:$H$83,MATCH($A15,$B$60:$B$83,0),IF($C15="Regulado",MATCH(D$2,$B$56:$H$56,0)+1,MATCH(D$2,$B$56:$H$56,0)))</f>
        <v>162.09</v>
      </c>
      <c r="E15" s="745">
        <f t="shared" si="5"/>
        <v>157.78800000000001</v>
      </c>
      <c r="F15" s="745">
        <f t="shared" si="5"/>
        <v>150.80000000000001</v>
      </c>
      <c r="G15" s="746">
        <f t="shared" si="1"/>
        <v>470.67800000000005</v>
      </c>
      <c r="H15" s="33"/>
      <c r="I15" s="763"/>
      <c r="J15" s="763"/>
      <c r="K15" s="763"/>
      <c r="L15" s="763"/>
      <c r="M15" s="169"/>
      <c r="N15" s="33"/>
      <c r="O15" s="33"/>
      <c r="P15" s="33"/>
      <c r="Q15" s="33"/>
      <c r="R15" s="33"/>
      <c r="S15" s="33"/>
      <c r="T15" s="33"/>
      <c r="U15" s="33"/>
      <c r="V15" s="33"/>
      <c r="W15" s="33"/>
      <c r="X15" s="33"/>
      <c r="Y15" s="33"/>
      <c r="Z15" s="33"/>
      <c r="AA15" s="33"/>
      <c r="AB15" s="33"/>
      <c r="AC15" s="33"/>
      <c r="AD15" s="33"/>
      <c r="AE15" s="33"/>
    </row>
    <row r="16" spans="1:31" ht="13.5" customHeight="1" thickBot="1" x14ac:dyDescent="0.25">
      <c r="A16" s="278" t="s">
        <v>601</v>
      </c>
      <c r="B16" s="784"/>
      <c r="C16" s="747" t="s">
        <v>86</v>
      </c>
      <c r="D16" s="748">
        <f t="shared" si="5"/>
        <v>405.99</v>
      </c>
      <c r="E16" s="748">
        <f t="shared" si="5"/>
        <v>401.85899999999998</v>
      </c>
      <c r="F16" s="748">
        <f t="shared" si="5"/>
        <v>380.52</v>
      </c>
      <c r="G16" s="749">
        <f>SUM(D16:F16)</f>
        <v>1188.3689999999999</v>
      </c>
      <c r="H16" s="33"/>
      <c r="I16" s="763"/>
      <c r="J16" s="763"/>
      <c r="K16" s="763"/>
      <c r="L16" s="763"/>
      <c r="M16" s="169"/>
      <c r="N16" s="33"/>
      <c r="O16" s="33"/>
      <c r="P16" s="33"/>
      <c r="Q16" s="33"/>
      <c r="R16" s="33"/>
      <c r="S16" s="33"/>
      <c r="T16" s="33"/>
      <c r="U16" s="33"/>
      <c r="V16" s="33"/>
      <c r="W16" s="33"/>
      <c r="X16" s="33"/>
      <c r="Y16" s="33"/>
      <c r="Z16" s="33"/>
      <c r="AA16" s="33"/>
      <c r="AB16" s="33"/>
      <c r="AC16" s="33"/>
      <c r="AD16" s="33"/>
      <c r="AE16" s="33"/>
    </row>
    <row r="17" spans="1:31" ht="12.75" customHeight="1" x14ac:dyDescent="0.2">
      <c r="A17" s="278" t="s">
        <v>350</v>
      </c>
      <c r="B17" s="783" t="s">
        <v>350</v>
      </c>
      <c r="C17" s="744" t="s">
        <v>85</v>
      </c>
      <c r="D17" s="745">
        <f t="shared" ref="D17:F50" si="6">INDEX($B$60:$H$83,MATCH($A17,$B$60:$B$83,0),IF($C17="Regulado",MATCH(D$2,$B$56:$H$56,0)+1,MATCH(D$2,$B$56:$H$56,0)))</f>
        <v>0</v>
      </c>
      <c r="E17" s="745">
        <f t="shared" si="3"/>
        <v>0</v>
      </c>
      <c r="F17" s="745">
        <f t="shared" si="3"/>
        <v>0</v>
      </c>
      <c r="G17" s="746">
        <f>SUM(D17:F17)</f>
        <v>0</v>
      </c>
      <c r="H17" s="33"/>
      <c r="I17" s="763"/>
      <c r="J17" s="763"/>
      <c r="K17" s="763"/>
      <c r="L17" s="763"/>
      <c r="M17" s="169"/>
      <c r="N17" s="33"/>
      <c r="O17" s="33"/>
      <c r="P17" s="33"/>
      <c r="Q17" s="33"/>
      <c r="R17" s="33"/>
      <c r="S17" s="33"/>
      <c r="T17" s="33"/>
      <c r="U17" s="33"/>
      <c r="V17" s="33"/>
      <c r="W17" s="33"/>
      <c r="X17" s="33"/>
      <c r="Y17" s="33"/>
      <c r="Z17" s="33"/>
      <c r="AA17" s="33"/>
      <c r="AB17" s="33"/>
      <c r="AC17" s="33"/>
      <c r="AD17" s="33"/>
      <c r="AE17" s="33"/>
    </row>
    <row r="18" spans="1:31" ht="13.5" customHeight="1" thickBot="1" x14ac:dyDescent="0.25">
      <c r="A18" s="278" t="s">
        <v>350</v>
      </c>
      <c r="B18" s="784"/>
      <c r="C18" s="747" t="s">
        <v>86</v>
      </c>
      <c r="D18" s="748">
        <f t="shared" si="6"/>
        <v>0</v>
      </c>
      <c r="E18" s="748">
        <f t="shared" si="3"/>
        <v>0</v>
      </c>
      <c r="F18" s="748">
        <f t="shared" si="3"/>
        <v>0</v>
      </c>
      <c r="G18" s="749">
        <f>SUM(D18:F18)</f>
        <v>0</v>
      </c>
      <c r="H18" s="33"/>
      <c r="I18" s="763"/>
      <c r="J18" s="763"/>
      <c r="K18" s="763"/>
      <c r="L18" s="763"/>
      <c r="M18" s="169"/>
      <c r="N18" s="33"/>
      <c r="O18" s="33"/>
      <c r="P18" s="33"/>
      <c r="Q18" s="33"/>
      <c r="R18" s="33"/>
      <c r="S18" s="33"/>
      <c r="T18" s="33"/>
      <c r="U18" s="33"/>
      <c r="V18" s="33"/>
      <c r="W18" s="33"/>
      <c r="X18" s="33"/>
      <c r="Y18" s="33"/>
      <c r="Z18" s="33"/>
      <c r="AA18" s="33"/>
      <c r="AB18" s="33"/>
      <c r="AC18" s="33"/>
      <c r="AD18" s="33"/>
      <c r="AE18" s="33"/>
    </row>
    <row r="19" spans="1:31" ht="12.75" customHeight="1" x14ac:dyDescent="0.2">
      <c r="A19" s="278" t="s">
        <v>90</v>
      </c>
      <c r="B19" s="783" t="s">
        <v>90</v>
      </c>
      <c r="C19" s="744" t="s">
        <v>85</v>
      </c>
      <c r="D19" s="745">
        <f t="shared" si="6"/>
        <v>0</v>
      </c>
      <c r="E19" s="745">
        <f t="shared" si="3"/>
        <v>0</v>
      </c>
      <c r="F19" s="745">
        <f t="shared" si="3"/>
        <v>0</v>
      </c>
      <c r="G19" s="746">
        <f t="shared" si="1"/>
        <v>0</v>
      </c>
      <c r="H19" s="33"/>
      <c r="I19" s="763"/>
      <c r="J19" s="763"/>
      <c r="K19" s="763"/>
      <c r="L19" s="763"/>
      <c r="M19" s="169"/>
      <c r="N19" s="33"/>
      <c r="O19" s="33"/>
      <c r="P19" s="33"/>
      <c r="Q19" s="33"/>
      <c r="R19" s="33"/>
      <c r="S19" s="33"/>
      <c r="T19" s="33"/>
      <c r="U19" s="33"/>
      <c r="V19" s="33"/>
      <c r="W19" s="33"/>
      <c r="X19" s="33"/>
      <c r="Y19" s="33"/>
      <c r="Z19" s="33"/>
      <c r="AA19" s="33"/>
      <c r="AB19" s="33"/>
      <c r="AC19" s="33"/>
      <c r="AD19" s="33"/>
      <c r="AE19" s="33"/>
    </row>
    <row r="20" spans="1:31" ht="13.5" customHeight="1" thickBot="1" x14ac:dyDescent="0.25">
      <c r="A20" s="278" t="s">
        <v>90</v>
      </c>
      <c r="B20" s="784"/>
      <c r="C20" s="747" t="s">
        <v>86</v>
      </c>
      <c r="D20" s="748">
        <f t="shared" si="6"/>
        <v>35.04</v>
      </c>
      <c r="E20" s="748">
        <f t="shared" si="3"/>
        <v>34.473999999999997</v>
      </c>
      <c r="F20" s="748">
        <f t="shared" si="3"/>
        <v>33.19</v>
      </c>
      <c r="G20" s="749">
        <f t="shared" si="1"/>
        <v>102.70399999999999</v>
      </c>
      <c r="H20" s="33"/>
      <c r="I20" s="763"/>
      <c r="J20" s="763"/>
      <c r="K20" s="763"/>
      <c r="L20" s="763"/>
      <c r="M20" s="169"/>
      <c r="N20" s="33"/>
      <c r="O20" s="33"/>
      <c r="P20" s="33"/>
      <c r="Q20" s="33"/>
      <c r="R20" s="33"/>
      <c r="S20" s="33"/>
      <c r="T20" s="33"/>
      <c r="U20" s="33"/>
      <c r="V20" s="33"/>
      <c r="W20" s="33"/>
      <c r="X20" s="33"/>
      <c r="Y20" s="33"/>
      <c r="Z20" s="33"/>
      <c r="AA20" s="33"/>
      <c r="AB20" s="33"/>
      <c r="AC20" s="33"/>
      <c r="AD20" s="33"/>
      <c r="AE20" s="33"/>
    </row>
    <row r="21" spans="1:31" ht="12.75" customHeight="1" x14ac:dyDescent="0.2">
      <c r="A21" s="167" t="s">
        <v>372</v>
      </c>
      <c r="B21" s="783" t="s">
        <v>351</v>
      </c>
      <c r="C21" s="744" t="s">
        <v>85</v>
      </c>
      <c r="D21" s="745">
        <f t="shared" si="6"/>
        <v>0</v>
      </c>
      <c r="E21" s="745">
        <f t="shared" si="3"/>
        <v>0</v>
      </c>
      <c r="F21" s="745">
        <f t="shared" si="3"/>
        <v>0</v>
      </c>
      <c r="G21" s="746">
        <f t="shared" si="1"/>
        <v>0</v>
      </c>
      <c r="H21" s="33"/>
      <c r="I21" s="763"/>
      <c r="J21" s="763"/>
      <c r="K21" s="763"/>
      <c r="L21" s="763"/>
      <c r="M21" s="169"/>
      <c r="N21" s="33"/>
      <c r="O21" s="33"/>
      <c r="P21" s="33"/>
      <c r="Q21" s="33"/>
      <c r="R21" s="33"/>
      <c r="S21" s="33"/>
      <c r="T21" s="33"/>
      <c r="U21" s="33"/>
      <c r="V21" s="33"/>
      <c r="W21" s="33"/>
      <c r="X21" s="33"/>
      <c r="Y21" s="33"/>
      <c r="Z21" s="33"/>
      <c r="AA21" s="33"/>
      <c r="AB21" s="33"/>
      <c r="AC21" s="33"/>
      <c r="AD21" s="33"/>
      <c r="AE21" s="33"/>
    </row>
    <row r="22" spans="1:31" ht="13.5" customHeight="1" thickBot="1" x14ac:dyDescent="0.25">
      <c r="A22" s="167" t="s">
        <v>372</v>
      </c>
      <c r="B22" s="784"/>
      <c r="C22" s="747" t="s">
        <v>86</v>
      </c>
      <c r="D22" s="748">
        <f t="shared" si="6"/>
        <v>0</v>
      </c>
      <c r="E22" s="748">
        <f t="shared" si="3"/>
        <v>0</v>
      </c>
      <c r="F22" s="748">
        <f t="shared" si="3"/>
        <v>0</v>
      </c>
      <c r="G22" s="749">
        <f t="shared" si="1"/>
        <v>0</v>
      </c>
      <c r="H22" s="33"/>
      <c r="I22" s="763"/>
      <c r="J22" s="763"/>
      <c r="K22" s="763"/>
      <c r="L22" s="763"/>
      <c r="M22" s="169"/>
      <c r="N22" s="33"/>
      <c r="O22" s="33"/>
      <c r="P22" s="33"/>
      <c r="Q22" s="33"/>
      <c r="R22" s="33"/>
      <c r="S22" s="33"/>
      <c r="T22" s="33"/>
      <c r="U22" s="33"/>
      <c r="V22" s="33"/>
      <c r="W22" s="33"/>
      <c r="X22" s="33"/>
      <c r="Y22" s="33"/>
      <c r="Z22" s="33"/>
      <c r="AA22" s="33"/>
      <c r="AB22" s="33"/>
      <c r="AC22" s="33"/>
      <c r="AD22" s="33"/>
      <c r="AE22" s="33"/>
    </row>
    <row r="23" spans="1:31" ht="12.75" customHeight="1" x14ac:dyDescent="0.2">
      <c r="A23" s="278" t="s">
        <v>68</v>
      </c>
      <c r="B23" s="783" t="s">
        <v>68</v>
      </c>
      <c r="C23" s="744" t="s">
        <v>85</v>
      </c>
      <c r="D23" s="745">
        <f t="shared" si="6"/>
        <v>0</v>
      </c>
      <c r="E23" s="745">
        <f t="shared" si="3"/>
        <v>0</v>
      </c>
      <c r="F23" s="745">
        <f t="shared" si="3"/>
        <v>0</v>
      </c>
      <c r="G23" s="746">
        <f t="shared" si="1"/>
        <v>0</v>
      </c>
      <c r="H23" s="33"/>
      <c r="I23" s="763"/>
      <c r="J23" s="763"/>
      <c r="K23" s="763"/>
      <c r="L23" s="763"/>
      <c r="M23" s="169"/>
      <c r="N23" s="33"/>
      <c r="O23" s="33"/>
      <c r="P23" s="33"/>
      <c r="Q23" s="33"/>
      <c r="R23" s="33"/>
      <c r="S23" s="33"/>
      <c r="T23" s="33"/>
      <c r="U23" s="33"/>
      <c r="V23" s="33"/>
      <c r="W23" s="33"/>
      <c r="X23" s="33"/>
      <c r="Y23" s="33"/>
      <c r="Z23" s="33"/>
      <c r="AA23" s="33"/>
      <c r="AB23" s="33"/>
      <c r="AC23" s="33"/>
      <c r="AD23" s="33"/>
      <c r="AE23" s="33"/>
    </row>
    <row r="24" spans="1:31" ht="13.5" customHeight="1" thickBot="1" x14ac:dyDescent="0.25">
      <c r="A24" s="278" t="s">
        <v>68</v>
      </c>
      <c r="B24" s="784"/>
      <c r="C24" s="747" t="s">
        <v>86</v>
      </c>
      <c r="D24" s="748">
        <f t="shared" si="6"/>
        <v>10.55</v>
      </c>
      <c r="E24" s="748">
        <f t="shared" si="3"/>
        <v>11.234999999999999</v>
      </c>
      <c r="F24" s="748">
        <f t="shared" si="3"/>
        <v>11.17</v>
      </c>
      <c r="G24" s="749">
        <f t="shared" si="1"/>
        <v>32.954999999999998</v>
      </c>
      <c r="H24" s="33"/>
      <c r="I24" s="763"/>
      <c r="J24" s="763"/>
      <c r="K24" s="763"/>
      <c r="L24" s="763"/>
      <c r="M24" s="169"/>
      <c r="N24" s="33"/>
      <c r="O24" s="33"/>
      <c r="P24" s="33"/>
      <c r="Q24" s="33"/>
      <c r="R24" s="33"/>
      <c r="S24" s="33"/>
      <c r="T24" s="33"/>
      <c r="U24" s="33"/>
      <c r="V24" s="33"/>
      <c r="W24" s="33"/>
      <c r="X24" s="33"/>
      <c r="Y24" s="33"/>
      <c r="Z24" s="33"/>
      <c r="AA24" s="33"/>
      <c r="AB24" s="33"/>
      <c r="AC24" s="33"/>
      <c r="AD24" s="33"/>
      <c r="AE24" s="33"/>
    </row>
    <row r="25" spans="1:31" ht="12.75" customHeight="1" x14ac:dyDescent="0.2">
      <c r="A25" s="167" t="s">
        <v>387</v>
      </c>
      <c r="B25" s="783" t="s">
        <v>387</v>
      </c>
      <c r="C25" s="744" t="s">
        <v>85</v>
      </c>
      <c r="D25" s="745">
        <f t="shared" si="6"/>
        <v>0</v>
      </c>
      <c r="E25" s="745">
        <f t="shared" si="3"/>
        <v>0</v>
      </c>
      <c r="F25" s="745">
        <f t="shared" si="3"/>
        <v>0</v>
      </c>
      <c r="G25" s="746">
        <f>SUM(D25:F25)</f>
        <v>0</v>
      </c>
      <c r="H25" s="33"/>
      <c r="I25" s="763"/>
      <c r="J25" s="763"/>
      <c r="K25" s="763"/>
      <c r="L25" s="763"/>
      <c r="M25" s="169"/>
      <c r="N25" s="33"/>
      <c r="O25" s="33"/>
      <c r="P25" s="33"/>
      <c r="Q25" s="33"/>
      <c r="R25" s="33"/>
      <c r="S25" s="33"/>
      <c r="T25" s="33"/>
      <c r="U25" s="33"/>
      <c r="V25" s="33"/>
      <c r="W25" s="33"/>
      <c r="X25" s="33"/>
      <c r="Y25" s="33"/>
      <c r="Z25" s="33"/>
      <c r="AA25" s="33"/>
      <c r="AB25" s="33"/>
      <c r="AC25" s="33"/>
      <c r="AD25" s="33"/>
      <c r="AE25" s="33"/>
    </row>
    <row r="26" spans="1:31" ht="13.5" customHeight="1" thickBot="1" x14ac:dyDescent="0.25">
      <c r="A26" s="167" t="s">
        <v>387</v>
      </c>
      <c r="B26" s="784"/>
      <c r="C26" s="747" t="s">
        <v>86</v>
      </c>
      <c r="D26" s="748">
        <f t="shared" si="6"/>
        <v>0</v>
      </c>
      <c r="E26" s="748">
        <f t="shared" si="3"/>
        <v>0</v>
      </c>
      <c r="F26" s="748">
        <f t="shared" si="3"/>
        <v>0</v>
      </c>
      <c r="G26" s="749">
        <f>SUM(D26:F26)</f>
        <v>0</v>
      </c>
      <c r="H26" s="33"/>
      <c r="I26" s="763"/>
      <c r="J26" s="763"/>
      <c r="K26" s="763"/>
      <c r="L26" s="763"/>
      <c r="M26" s="169"/>
      <c r="N26" s="33"/>
      <c r="O26" s="33"/>
      <c r="P26" s="33"/>
      <c r="Q26" s="33"/>
      <c r="R26" s="33"/>
      <c r="S26" s="33"/>
      <c r="T26" s="33"/>
      <c r="U26" s="33"/>
      <c r="V26" s="33"/>
      <c r="W26" s="33"/>
      <c r="X26" s="33"/>
      <c r="Y26" s="33"/>
      <c r="Z26" s="33"/>
      <c r="AA26" s="33"/>
      <c r="AB26" s="33"/>
      <c r="AC26" s="33"/>
      <c r="AD26" s="33"/>
      <c r="AE26" s="33"/>
    </row>
    <row r="27" spans="1:31" ht="12.75" customHeight="1" x14ac:dyDescent="0.2">
      <c r="A27" s="278" t="s">
        <v>91</v>
      </c>
      <c r="B27" s="783" t="s">
        <v>91</v>
      </c>
      <c r="C27" s="744" t="s">
        <v>85</v>
      </c>
      <c r="D27" s="745">
        <f t="shared" si="6"/>
        <v>0</v>
      </c>
      <c r="E27" s="745">
        <f t="shared" si="3"/>
        <v>0</v>
      </c>
      <c r="F27" s="745">
        <f t="shared" si="3"/>
        <v>0</v>
      </c>
      <c r="G27" s="746">
        <f>SUM(D27:F27)</f>
        <v>0</v>
      </c>
      <c r="H27" s="33"/>
      <c r="I27" s="763"/>
      <c r="J27" s="763"/>
      <c r="K27" s="763"/>
      <c r="L27" s="763"/>
      <c r="M27" s="169"/>
      <c r="N27" s="33"/>
      <c r="O27" s="33"/>
      <c r="P27" s="33"/>
      <c r="Q27" s="33"/>
      <c r="R27" s="33"/>
      <c r="S27" s="33"/>
      <c r="T27" s="33"/>
      <c r="U27" s="33"/>
      <c r="V27" s="33"/>
      <c r="W27" s="33"/>
      <c r="X27" s="33"/>
      <c r="Y27" s="33"/>
      <c r="Z27" s="33"/>
      <c r="AA27" s="33"/>
      <c r="AB27" s="33"/>
      <c r="AC27" s="33"/>
      <c r="AD27" s="33"/>
      <c r="AE27" s="33"/>
    </row>
    <row r="28" spans="1:31" ht="13.5" customHeight="1" thickBot="1" x14ac:dyDescent="0.25">
      <c r="A28" s="278" t="s">
        <v>91</v>
      </c>
      <c r="B28" s="784"/>
      <c r="C28" s="747" t="s">
        <v>86</v>
      </c>
      <c r="D28" s="748">
        <f t="shared" si="6"/>
        <v>103.98</v>
      </c>
      <c r="E28" s="748">
        <f t="shared" si="3"/>
        <v>98.998000000000005</v>
      </c>
      <c r="F28" s="748">
        <f t="shared" si="3"/>
        <v>104.3</v>
      </c>
      <c r="G28" s="749">
        <f t="shared" si="1"/>
        <v>307.27800000000002</v>
      </c>
      <c r="H28" s="33"/>
      <c r="I28" s="763"/>
      <c r="J28" s="763"/>
      <c r="K28" s="763"/>
      <c r="L28" s="763"/>
      <c r="M28" s="169"/>
      <c r="N28" s="33"/>
      <c r="O28" s="33"/>
      <c r="P28" s="33"/>
      <c r="Q28" s="33"/>
      <c r="R28" s="33"/>
      <c r="S28" s="33"/>
      <c r="T28" s="33"/>
      <c r="U28" s="33"/>
      <c r="V28" s="33"/>
      <c r="W28" s="33"/>
      <c r="X28" s="33"/>
      <c r="Y28" s="33"/>
      <c r="Z28" s="33"/>
      <c r="AA28" s="33"/>
      <c r="AB28" s="33"/>
      <c r="AC28" s="33"/>
      <c r="AD28" s="33"/>
      <c r="AE28" s="33"/>
    </row>
    <row r="29" spans="1:31" ht="12.75" customHeight="1" x14ac:dyDescent="0.2">
      <c r="A29" s="278" t="s">
        <v>357</v>
      </c>
      <c r="B29" s="783" t="s">
        <v>357</v>
      </c>
      <c r="C29" s="744" t="s">
        <v>85</v>
      </c>
      <c r="D29" s="745">
        <f t="shared" si="6"/>
        <v>0</v>
      </c>
      <c r="E29" s="745">
        <f t="shared" si="3"/>
        <v>0</v>
      </c>
      <c r="F29" s="745">
        <f t="shared" si="3"/>
        <v>0</v>
      </c>
      <c r="G29" s="746">
        <f>SUM(D29:F29)</f>
        <v>0</v>
      </c>
      <c r="H29" s="33"/>
      <c r="I29" s="763"/>
      <c r="J29" s="763"/>
      <c r="K29" s="763"/>
      <c r="L29" s="763"/>
      <c r="M29" s="169"/>
      <c r="N29" s="33"/>
      <c r="O29" s="33"/>
      <c r="P29" s="33"/>
      <c r="Q29" s="33"/>
      <c r="R29" s="33"/>
      <c r="S29" s="33"/>
      <c r="T29" s="33"/>
      <c r="U29" s="33"/>
      <c r="V29" s="33"/>
      <c r="W29" s="33"/>
      <c r="X29" s="33"/>
      <c r="Y29" s="33"/>
      <c r="Z29" s="33"/>
      <c r="AA29" s="33"/>
      <c r="AB29" s="33"/>
      <c r="AC29" s="33"/>
      <c r="AD29" s="33"/>
      <c r="AE29" s="33"/>
    </row>
    <row r="30" spans="1:31" ht="13.5" customHeight="1" thickBot="1" x14ac:dyDescent="0.25">
      <c r="A30" s="278" t="s">
        <v>357</v>
      </c>
      <c r="B30" s="784"/>
      <c r="C30" s="747" t="s">
        <v>86</v>
      </c>
      <c r="D30" s="748">
        <f t="shared" si="6"/>
        <v>0</v>
      </c>
      <c r="E30" s="748">
        <f t="shared" si="3"/>
        <v>0</v>
      </c>
      <c r="F30" s="748">
        <f t="shared" si="3"/>
        <v>0</v>
      </c>
      <c r="G30" s="749">
        <f>SUM(D30:F30)</f>
        <v>0</v>
      </c>
      <c r="H30" s="33"/>
      <c r="I30" s="763"/>
      <c r="J30" s="763"/>
      <c r="K30" s="763"/>
      <c r="L30" s="763"/>
      <c r="M30" s="169"/>
      <c r="N30" s="33"/>
      <c r="O30" s="33"/>
      <c r="P30" s="33"/>
      <c r="Q30" s="33"/>
      <c r="R30" s="33"/>
      <c r="S30" s="33"/>
      <c r="T30" s="33"/>
      <c r="U30" s="33"/>
      <c r="V30" s="33"/>
      <c r="W30" s="33"/>
      <c r="X30" s="33"/>
      <c r="Y30" s="33"/>
      <c r="Z30" s="33"/>
      <c r="AA30" s="33"/>
      <c r="AB30" s="33"/>
      <c r="AC30" s="33"/>
      <c r="AD30" s="33"/>
      <c r="AE30" s="33"/>
    </row>
    <row r="31" spans="1:31" ht="12.75" customHeight="1" x14ac:dyDescent="0.2">
      <c r="A31" s="278" t="s">
        <v>175</v>
      </c>
      <c r="B31" s="783" t="s">
        <v>175</v>
      </c>
      <c r="C31" s="744" t="s">
        <v>85</v>
      </c>
      <c r="D31" s="745">
        <f t="shared" si="6"/>
        <v>0</v>
      </c>
      <c r="E31" s="745">
        <f t="shared" si="6"/>
        <v>0</v>
      </c>
      <c r="F31" s="745">
        <f t="shared" si="6"/>
        <v>0</v>
      </c>
      <c r="G31" s="746">
        <f t="shared" si="1"/>
        <v>0</v>
      </c>
      <c r="H31" s="33"/>
      <c r="I31" s="763"/>
      <c r="J31" s="763"/>
      <c r="K31" s="763"/>
      <c r="L31" s="763"/>
      <c r="M31" s="169"/>
      <c r="N31" s="33"/>
      <c r="O31" s="33"/>
      <c r="P31" s="33"/>
      <c r="Q31" s="33"/>
      <c r="R31" s="33"/>
      <c r="S31" s="33"/>
      <c r="T31" s="33"/>
      <c r="U31" s="33"/>
      <c r="V31" s="33"/>
      <c r="W31" s="33"/>
      <c r="X31" s="33"/>
      <c r="Y31" s="33"/>
      <c r="Z31" s="33"/>
      <c r="AA31" s="33"/>
      <c r="AB31" s="33"/>
      <c r="AC31" s="33"/>
      <c r="AD31" s="33"/>
      <c r="AE31" s="33"/>
    </row>
    <row r="32" spans="1:31" ht="13.5" customHeight="1" thickBot="1" x14ac:dyDescent="0.25">
      <c r="A32" s="278" t="s">
        <v>175</v>
      </c>
      <c r="B32" s="784"/>
      <c r="C32" s="747" t="s">
        <v>86</v>
      </c>
      <c r="D32" s="748">
        <f t="shared" si="6"/>
        <v>0.59</v>
      </c>
      <c r="E32" s="748">
        <f t="shared" si="6"/>
        <v>0.43</v>
      </c>
      <c r="F32" s="748">
        <f t="shared" si="6"/>
        <v>0.62</v>
      </c>
      <c r="G32" s="749">
        <f t="shared" si="1"/>
        <v>1.6400000000000001</v>
      </c>
      <c r="H32" s="33"/>
      <c r="I32" s="763"/>
      <c r="J32" s="763"/>
      <c r="K32" s="763"/>
      <c r="L32" s="763"/>
      <c r="M32" s="169"/>
      <c r="N32" s="33"/>
      <c r="O32" s="33"/>
      <c r="P32" s="33"/>
      <c r="Q32" s="33"/>
      <c r="R32" s="33"/>
      <c r="S32" s="33"/>
      <c r="T32" s="33"/>
      <c r="U32" s="33"/>
      <c r="V32" s="33"/>
      <c r="W32" s="33"/>
      <c r="X32" s="33"/>
      <c r="Y32" s="33"/>
      <c r="Z32" s="33"/>
      <c r="AA32" s="33"/>
      <c r="AB32" s="33"/>
      <c r="AC32" s="33"/>
      <c r="AD32" s="33"/>
      <c r="AE32" s="33"/>
    </row>
    <row r="33" spans="1:31" ht="12.75" customHeight="1" x14ac:dyDescent="0.2">
      <c r="A33" s="167" t="s">
        <v>209</v>
      </c>
      <c r="B33" s="783" t="s">
        <v>207</v>
      </c>
      <c r="C33" s="744" t="s">
        <v>85</v>
      </c>
      <c r="D33" s="745">
        <f t="shared" si="6"/>
        <v>0</v>
      </c>
      <c r="E33" s="745">
        <f t="shared" si="6"/>
        <v>0</v>
      </c>
      <c r="F33" s="745">
        <f t="shared" si="6"/>
        <v>0</v>
      </c>
      <c r="G33" s="746">
        <f t="shared" ref="G33:G44" si="7">SUM(D33:F33)</f>
        <v>0</v>
      </c>
      <c r="H33" s="33"/>
      <c r="I33" s="733"/>
      <c r="J33" s="733"/>
      <c r="K33" s="733"/>
      <c r="L33" s="733"/>
      <c r="M33" s="169"/>
      <c r="N33" s="168"/>
      <c r="O33" s="168"/>
      <c r="P33" s="168"/>
      <c r="Q33" s="168"/>
      <c r="R33" s="168"/>
      <c r="S33" s="168"/>
      <c r="T33" s="168"/>
      <c r="U33" s="168"/>
      <c r="V33" s="168"/>
      <c r="W33" s="168"/>
      <c r="X33" s="168"/>
      <c r="Y33" s="168"/>
      <c r="Z33" s="168"/>
      <c r="AA33" s="168"/>
      <c r="AB33" s="168"/>
      <c r="AC33" s="168"/>
      <c r="AD33" s="168"/>
      <c r="AE33" s="33"/>
    </row>
    <row r="34" spans="1:31" ht="13.5" customHeight="1" thickBot="1" x14ac:dyDescent="0.25">
      <c r="A34" s="167" t="s">
        <v>209</v>
      </c>
      <c r="B34" s="784"/>
      <c r="C34" s="747" t="s">
        <v>86</v>
      </c>
      <c r="D34" s="748">
        <f t="shared" si="6"/>
        <v>1.57</v>
      </c>
      <c r="E34" s="748">
        <f t="shared" si="6"/>
        <v>1.536</v>
      </c>
      <c r="F34" s="748">
        <f t="shared" si="6"/>
        <v>1.5</v>
      </c>
      <c r="G34" s="749">
        <f t="shared" si="7"/>
        <v>4.6059999999999999</v>
      </c>
      <c r="H34" s="33"/>
      <c r="I34" s="733"/>
      <c r="J34" s="733"/>
      <c r="K34" s="733"/>
      <c r="L34" s="733"/>
      <c r="M34" s="169"/>
      <c r="N34" s="168"/>
      <c r="O34" s="168"/>
      <c r="P34" s="168"/>
      <c r="Q34" s="168"/>
      <c r="R34" s="168"/>
      <c r="S34" s="168"/>
      <c r="T34" s="168"/>
      <c r="U34" s="168"/>
      <c r="V34" s="168"/>
      <c r="W34" s="168"/>
      <c r="X34" s="168"/>
      <c r="Y34" s="168"/>
      <c r="Z34" s="168"/>
      <c r="AA34" s="168"/>
      <c r="AB34" s="168"/>
      <c r="AC34" s="168"/>
      <c r="AD34" s="168"/>
      <c r="AE34" s="33"/>
    </row>
    <row r="35" spans="1:31" ht="12.75" customHeight="1" x14ac:dyDescent="0.2">
      <c r="A35" s="33" t="s">
        <v>430</v>
      </c>
      <c r="B35" s="783" t="s">
        <v>429</v>
      </c>
      <c r="C35" s="744" t="s">
        <v>85</v>
      </c>
      <c r="D35" s="745">
        <f t="shared" si="6"/>
        <v>0</v>
      </c>
      <c r="E35" s="745">
        <f t="shared" si="6"/>
        <v>0</v>
      </c>
      <c r="F35" s="745">
        <f t="shared" si="6"/>
        <v>0</v>
      </c>
      <c r="G35" s="746">
        <f>SUM(D35:F35)</f>
        <v>0</v>
      </c>
      <c r="H35" s="33"/>
      <c r="I35" s="733"/>
      <c r="J35" s="733"/>
      <c r="K35" s="733"/>
      <c r="L35" s="733"/>
      <c r="M35" s="169"/>
      <c r="N35" s="168"/>
      <c r="O35" s="168"/>
      <c r="P35" s="168"/>
      <c r="Q35" s="168"/>
      <c r="R35" s="168"/>
      <c r="S35" s="168"/>
      <c r="T35" s="168"/>
      <c r="U35" s="168"/>
      <c r="V35" s="168"/>
      <c r="W35" s="168"/>
      <c r="X35" s="168"/>
      <c r="Y35" s="168"/>
      <c r="Z35" s="168"/>
      <c r="AA35" s="168"/>
      <c r="AB35" s="168"/>
      <c r="AC35" s="168"/>
      <c r="AD35" s="168"/>
      <c r="AE35" s="33"/>
    </row>
    <row r="36" spans="1:31" ht="13.5" customHeight="1" thickBot="1" x14ac:dyDescent="0.25">
      <c r="A36" s="33" t="s">
        <v>430</v>
      </c>
      <c r="B36" s="784"/>
      <c r="C36" s="747" t="s">
        <v>86</v>
      </c>
      <c r="D36" s="748">
        <f t="shared" si="6"/>
        <v>0</v>
      </c>
      <c r="E36" s="748">
        <f t="shared" si="6"/>
        <v>0</v>
      </c>
      <c r="F36" s="748">
        <f t="shared" si="6"/>
        <v>0</v>
      </c>
      <c r="G36" s="749">
        <f>SUM(D36:F36)</f>
        <v>0</v>
      </c>
      <c r="H36" s="33"/>
      <c r="I36" s="733"/>
      <c r="J36" s="733"/>
      <c r="K36" s="733"/>
      <c r="L36" s="733"/>
      <c r="M36" s="169"/>
      <c r="N36" s="168"/>
      <c r="O36" s="168"/>
      <c r="P36" s="168"/>
      <c r="Q36" s="168"/>
      <c r="R36" s="168"/>
      <c r="S36" s="168"/>
      <c r="T36" s="168"/>
      <c r="U36" s="168"/>
      <c r="V36" s="168"/>
      <c r="W36" s="168"/>
      <c r="X36" s="168"/>
      <c r="Y36" s="168"/>
      <c r="Z36" s="168"/>
      <c r="AA36" s="168"/>
      <c r="AB36" s="168"/>
      <c r="AC36" s="168"/>
      <c r="AD36" s="168"/>
      <c r="AE36" s="33"/>
    </row>
    <row r="37" spans="1:31" ht="12.75" customHeight="1" x14ac:dyDescent="0.2">
      <c r="A37" s="167" t="s">
        <v>475</v>
      </c>
      <c r="B37" s="783" t="s">
        <v>475</v>
      </c>
      <c r="C37" s="744" t="s">
        <v>85</v>
      </c>
      <c r="D37" s="745">
        <f>INDEX($B$60:$H$83,MATCH($A37,$B$60:$B$83,0),IF($C37="Regulado",MATCH(D$2,$B$56:$H$56,0)+1,MATCH(D$2,$B$56:$H$56,0)))</f>
        <v>0</v>
      </c>
      <c r="E37" s="745">
        <f t="shared" si="6"/>
        <v>0</v>
      </c>
      <c r="F37" s="745">
        <f>INDEX($B$60:$H$83,MATCH($A37,$B$60:$B$83,0),IF($C37="Regulado",MATCH(F$2,$B$56:$H$56,0)+1,MATCH(F$2,$B$56:$H$56,0)))</f>
        <v>0</v>
      </c>
      <c r="G37" s="746">
        <f t="shared" ref="G37:G38" si="8">SUM(D37:F37)</f>
        <v>0</v>
      </c>
      <c r="H37" s="33"/>
      <c r="I37" s="733"/>
      <c r="J37" s="733"/>
      <c r="K37" s="733"/>
      <c r="L37" s="733"/>
      <c r="M37" s="169"/>
      <c r="N37" s="168"/>
      <c r="O37" s="168"/>
      <c r="P37" s="168"/>
      <c r="Q37" s="168"/>
      <c r="R37" s="168"/>
      <c r="S37" s="168"/>
      <c r="T37" s="168"/>
      <c r="U37" s="168"/>
      <c r="V37" s="168"/>
      <c r="W37" s="168"/>
      <c r="X37" s="168"/>
      <c r="Y37" s="168"/>
      <c r="Z37" s="168"/>
      <c r="AA37" s="168"/>
      <c r="AB37" s="168"/>
      <c r="AC37" s="168"/>
      <c r="AD37" s="168"/>
      <c r="AE37" s="33"/>
    </row>
    <row r="38" spans="1:31" ht="13.5" customHeight="1" thickBot="1" x14ac:dyDescent="0.25">
      <c r="A38" s="167" t="s">
        <v>475</v>
      </c>
      <c r="B38" s="784"/>
      <c r="C38" s="747" t="s">
        <v>86</v>
      </c>
      <c r="D38" s="748">
        <f>INDEX($B$60:$H$83,MATCH($A38,$B$60:$B$83,0),IF($C38="Regulado",MATCH(D$2,$B$56:$H$56,0)+1,MATCH(D$2,$B$56:$H$56,0)))</f>
        <v>0</v>
      </c>
      <c r="E38" s="748">
        <f t="shared" si="6"/>
        <v>0</v>
      </c>
      <c r="F38" s="748">
        <f t="shared" si="6"/>
        <v>0</v>
      </c>
      <c r="G38" s="749">
        <f t="shared" si="8"/>
        <v>0</v>
      </c>
      <c r="H38" s="33"/>
      <c r="I38" s="733"/>
      <c r="J38" s="733"/>
      <c r="K38" s="733"/>
      <c r="L38" s="733"/>
      <c r="M38" s="169"/>
      <c r="N38" s="168"/>
      <c r="O38" s="168"/>
      <c r="P38" s="168"/>
      <c r="Q38" s="168"/>
      <c r="R38" s="168"/>
      <c r="S38" s="168"/>
      <c r="T38" s="168"/>
      <c r="U38" s="168"/>
      <c r="V38" s="168"/>
      <c r="W38" s="168"/>
      <c r="X38" s="168"/>
      <c r="Y38" s="168"/>
      <c r="Z38" s="168"/>
      <c r="AA38" s="168"/>
      <c r="AB38" s="168"/>
      <c r="AC38" s="168"/>
      <c r="AD38" s="168"/>
      <c r="AE38" s="33"/>
    </row>
    <row r="39" spans="1:31" ht="12.75" customHeight="1" x14ac:dyDescent="0.2">
      <c r="A39" s="33" t="s">
        <v>432</v>
      </c>
      <c r="B39" s="783" t="s">
        <v>432</v>
      </c>
      <c r="C39" s="744" t="s">
        <v>85</v>
      </c>
      <c r="D39" s="745">
        <f t="shared" si="6"/>
        <v>0</v>
      </c>
      <c r="E39" s="745">
        <f t="shared" si="6"/>
        <v>0</v>
      </c>
      <c r="F39" s="745">
        <f t="shared" si="6"/>
        <v>0</v>
      </c>
      <c r="G39" s="746">
        <f>SUM(D39:F39)</f>
        <v>0</v>
      </c>
      <c r="H39" s="33"/>
      <c r="I39" s="733"/>
      <c r="J39" s="733"/>
      <c r="K39" s="733"/>
      <c r="L39" s="733"/>
      <c r="M39" s="169"/>
      <c r="N39" s="168"/>
      <c r="O39" s="168"/>
      <c r="P39" s="168"/>
      <c r="Q39" s="168"/>
      <c r="R39" s="168"/>
      <c r="S39" s="168"/>
      <c r="T39" s="168"/>
      <c r="U39" s="168"/>
      <c r="V39" s="168"/>
      <c r="W39" s="168"/>
      <c r="X39" s="168"/>
      <c r="Y39" s="168"/>
      <c r="Z39" s="168"/>
      <c r="AA39" s="168"/>
      <c r="AB39" s="168"/>
      <c r="AC39" s="168"/>
      <c r="AD39" s="168"/>
      <c r="AE39" s="33"/>
    </row>
    <row r="40" spans="1:31" ht="13.5" customHeight="1" thickBot="1" x14ac:dyDescent="0.25">
      <c r="A40" s="33" t="s">
        <v>432</v>
      </c>
      <c r="B40" s="784"/>
      <c r="C40" s="747" t="s">
        <v>86</v>
      </c>
      <c r="D40" s="748">
        <f t="shared" si="6"/>
        <v>0</v>
      </c>
      <c r="E40" s="748">
        <f t="shared" si="6"/>
        <v>0</v>
      </c>
      <c r="F40" s="748">
        <f t="shared" si="6"/>
        <v>0</v>
      </c>
      <c r="G40" s="749">
        <f>SUM(D40:F40)</f>
        <v>0</v>
      </c>
      <c r="H40" s="33"/>
      <c r="I40" s="733"/>
      <c r="J40" s="733"/>
      <c r="K40" s="733"/>
      <c r="L40" s="733"/>
      <c r="M40" s="169"/>
      <c r="N40" s="168"/>
      <c r="O40" s="168"/>
      <c r="P40" s="168"/>
      <c r="Q40" s="168"/>
      <c r="R40" s="168"/>
      <c r="S40" s="168"/>
      <c r="T40" s="168"/>
      <c r="U40" s="168"/>
      <c r="V40" s="168"/>
      <c r="W40" s="168"/>
      <c r="X40" s="168"/>
      <c r="Y40" s="168"/>
      <c r="Z40" s="168"/>
      <c r="AA40" s="168"/>
      <c r="AB40" s="168"/>
      <c r="AC40" s="168"/>
      <c r="AD40" s="168"/>
      <c r="AE40" s="33"/>
    </row>
    <row r="41" spans="1:31" ht="12.75" customHeight="1" x14ac:dyDescent="0.2">
      <c r="A41" s="33" t="s">
        <v>354</v>
      </c>
      <c r="B41" s="783" t="s">
        <v>354</v>
      </c>
      <c r="C41" s="744" t="s">
        <v>85</v>
      </c>
      <c r="D41" s="745">
        <f t="shared" si="6"/>
        <v>0</v>
      </c>
      <c r="E41" s="745">
        <f t="shared" si="6"/>
        <v>0</v>
      </c>
      <c r="F41" s="745">
        <f t="shared" si="6"/>
        <v>0</v>
      </c>
      <c r="G41" s="746">
        <f t="shared" si="7"/>
        <v>0</v>
      </c>
      <c r="H41" s="33"/>
      <c r="I41" s="733"/>
      <c r="J41" s="733"/>
      <c r="K41" s="733"/>
      <c r="L41" s="733"/>
      <c r="M41" s="169"/>
      <c r="N41" s="168"/>
      <c r="O41" s="168"/>
      <c r="P41" s="168"/>
      <c r="Q41" s="168"/>
      <c r="R41" s="168"/>
      <c r="S41" s="168"/>
      <c r="T41" s="168"/>
      <c r="U41" s="168"/>
      <c r="V41" s="168"/>
      <c r="W41" s="168"/>
      <c r="X41" s="168"/>
      <c r="Y41" s="168"/>
      <c r="Z41" s="168"/>
      <c r="AA41" s="168"/>
      <c r="AB41" s="168"/>
      <c r="AC41" s="168"/>
      <c r="AD41" s="168"/>
      <c r="AE41" s="33"/>
    </row>
    <row r="42" spans="1:31" ht="13.5" customHeight="1" thickBot="1" x14ac:dyDescent="0.25">
      <c r="A42" s="33" t="s">
        <v>354</v>
      </c>
      <c r="B42" s="784"/>
      <c r="C42" s="747" t="s">
        <v>86</v>
      </c>
      <c r="D42" s="748">
        <f t="shared" si="6"/>
        <v>1.45</v>
      </c>
      <c r="E42" s="748">
        <f t="shared" si="6"/>
        <v>1.742</v>
      </c>
      <c r="F42" s="748">
        <f t="shared" si="6"/>
        <v>1.92</v>
      </c>
      <c r="G42" s="749">
        <f t="shared" si="7"/>
        <v>5.1120000000000001</v>
      </c>
      <c r="H42" s="33"/>
      <c r="I42" s="733"/>
      <c r="J42" s="733"/>
      <c r="K42" s="733"/>
      <c r="L42" s="733"/>
      <c r="M42" s="169"/>
      <c r="N42" s="168"/>
      <c r="O42" s="168"/>
      <c r="P42" s="168"/>
      <c r="Q42" s="168"/>
      <c r="R42" s="168"/>
      <c r="S42" s="168"/>
      <c r="T42" s="168"/>
      <c r="U42" s="168"/>
      <c r="V42" s="168"/>
      <c r="W42" s="168"/>
      <c r="X42" s="168"/>
      <c r="Y42" s="168"/>
      <c r="Z42" s="168"/>
      <c r="AA42" s="168"/>
      <c r="AB42" s="168"/>
      <c r="AC42" s="168"/>
      <c r="AD42" s="168"/>
      <c r="AE42" s="33"/>
    </row>
    <row r="43" spans="1:31" ht="12.75" customHeight="1" x14ac:dyDescent="0.2">
      <c r="A43" s="33" t="s">
        <v>355</v>
      </c>
      <c r="B43" s="783" t="s">
        <v>355</v>
      </c>
      <c r="C43" s="744" t="s">
        <v>85</v>
      </c>
      <c r="D43" s="745">
        <f t="shared" si="6"/>
        <v>0</v>
      </c>
      <c r="E43" s="745">
        <f t="shared" si="6"/>
        <v>0</v>
      </c>
      <c r="F43" s="745">
        <f t="shared" si="6"/>
        <v>0</v>
      </c>
      <c r="G43" s="746">
        <f t="shared" si="7"/>
        <v>0</v>
      </c>
      <c r="H43" s="33"/>
      <c r="I43" s="733"/>
      <c r="J43" s="733"/>
      <c r="K43" s="733"/>
      <c r="L43" s="733"/>
      <c r="M43" s="169"/>
      <c r="N43" s="168"/>
      <c r="O43" s="168"/>
      <c r="P43" s="168"/>
      <c r="Q43" s="168"/>
      <c r="R43" s="168"/>
      <c r="S43" s="168"/>
      <c r="T43" s="168"/>
      <c r="U43" s="168"/>
      <c r="V43" s="168"/>
      <c r="W43" s="168"/>
      <c r="X43" s="168"/>
      <c r="Y43" s="168"/>
      <c r="Z43" s="168"/>
      <c r="AA43" s="168"/>
      <c r="AB43" s="168"/>
      <c r="AC43" s="168"/>
      <c r="AD43" s="168"/>
      <c r="AE43" s="33"/>
    </row>
    <row r="44" spans="1:31" ht="13.5" customHeight="1" thickBot="1" x14ac:dyDescent="0.25">
      <c r="A44" s="33" t="s">
        <v>355</v>
      </c>
      <c r="B44" s="784"/>
      <c r="C44" s="747" t="s">
        <v>86</v>
      </c>
      <c r="D44" s="748">
        <f t="shared" si="6"/>
        <v>2.63</v>
      </c>
      <c r="E44" s="748">
        <f t="shared" si="6"/>
        <v>3.07</v>
      </c>
      <c r="F44" s="748">
        <f t="shared" si="6"/>
        <v>3.42</v>
      </c>
      <c r="G44" s="749">
        <f t="shared" si="7"/>
        <v>9.1199999999999992</v>
      </c>
      <c r="H44" s="33"/>
      <c r="I44" s="733"/>
      <c r="J44" s="733"/>
      <c r="K44" s="733"/>
      <c r="L44" s="733"/>
      <c r="M44" s="169"/>
      <c r="N44" s="168"/>
      <c r="O44" s="168"/>
      <c r="P44" s="168"/>
      <c r="Q44" s="168"/>
      <c r="R44" s="168"/>
      <c r="S44" s="168"/>
      <c r="T44" s="168"/>
      <c r="U44" s="168"/>
      <c r="V44" s="168"/>
      <c r="W44" s="168"/>
      <c r="X44" s="168"/>
      <c r="Y44" s="168"/>
      <c r="Z44" s="168"/>
      <c r="AA44" s="168"/>
      <c r="AB44" s="168"/>
      <c r="AC44" s="168"/>
      <c r="AD44" s="168"/>
      <c r="AE44" s="33"/>
    </row>
    <row r="45" spans="1:31" ht="12.75" customHeight="1" x14ac:dyDescent="0.2">
      <c r="A45" s="167" t="s">
        <v>326</v>
      </c>
      <c r="B45" s="783" t="s">
        <v>326</v>
      </c>
      <c r="C45" s="744" t="s">
        <v>85</v>
      </c>
      <c r="D45" s="745">
        <f t="shared" si="6"/>
        <v>0</v>
      </c>
      <c r="E45" s="745">
        <f t="shared" si="6"/>
        <v>0</v>
      </c>
      <c r="F45" s="745">
        <f t="shared" si="6"/>
        <v>0</v>
      </c>
      <c r="G45" s="746">
        <f t="shared" ref="G45:G50" si="9">SUM(D45:F45)</f>
        <v>0</v>
      </c>
      <c r="H45" s="33"/>
      <c r="I45" s="733"/>
      <c r="J45" s="733"/>
      <c r="K45" s="733"/>
      <c r="L45" s="733"/>
      <c r="M45" s="169"/>
      <c r="N45" s="168"/>
      <c r="O45" s="168"/>
      <c r="P45" s="168"/>
      <c r="Q45" s="168"/>
      <c r="R45" s="168"/>
      <c r="S45" s="168"/>
      <c r="T45" s="168"/>
      <c r="U45" s="168"/>
      <c r="V45" s="168"/>
      <c r="W45" s="168"/>
      <c r="X45" s="168"/>
      <c r="Y45" s="168"/>
      <c r="Z45" s="168"/>
      <c r="AA45" s="168"/>
      <c r="AB45" s="168"/>
      <c r="AC45" s="168"/>
      <c r="AD45" s="168"/>
      <c r="AE45" s="33"/>
    </row>
    <row r="46" spans="1:31" ht="13.5" customHeight="1" thickBot="1" x14ac:dyDescent="0.25">
      <c r="A46" s="167" t="s">
        <v>326</v>
      </c>
      <c r="B46" s="784"/>
      <c r="C46" s="747" t="s">
        <v>86</v>
      </c>
      <c r="D46" s="748">
        <f t="shared" si="6"/>
        <v>0</v>
      </c>
      <c r="E46" s="748">
        <f t="shared" si="6"/>
        <v>0</v>
      </c>
      <c r="F46" s="748">
        <f t="shared" si="6"/>
        <v>0</v>
      </c>
      <c r="G46" s="749">
        <f t="shared" si="9"/>
        <v>0</v>
      </c>
      <c r="H46" s="33"/>
      <c r="I46" s="733"/>
      <c r="J46" s="733"/>
      <c r="K46" s="733"/>
      <c r="L46" s="733"/>
      <c r="M46" s="169"/>
      <c r="N46" s="168"/>
      <c r="O46" s="168"/>
      <c r="P46" s="168"/>
      <c r="Q46" s="168"/>
      <c r="R46" s="168"/>
      <c r="S46" s="168"/>
      <c r="T46" s="168"/>
      <c r="U46" s="168"/>
      <c r="V46" s="168"/>
      <c r="W46" s="168"/>
      <c r="X46" s="168"/>
      <c r="Y46" s="168"/>
      <c r="Z46" s="168"/>
      <c r="AA46" s="168"/>
      <c r="AB46" s="168"/>
      <c r="AC46" s="168"/>
      <c r="AD46" s="168"/>
      <c r="AE46" s="33"/>
    </row>
    <row r="47" spans="1:31" ht="12.75" customHeight="1" x14ac:dyDescent="0.2">
      <c r="A47" s="167" t="s">
        <v>365</v>
      </c>
      <c r="B47" s="783" t="s">
        <v>365</v>
      </c>
      <c r="C47" s="744" t="s">
        <v>85</v>
      </c>
      <c r="D47" s="745">
        <f t="shared" si="6"/>
        <v>0</v>
      </c>
      <c r="E47" s="745">
        <f t="shared" si="6"/>
        <v>0</v>
      </c>
      <c r="F47" s="745">
        <f t="shared" si="6"/>
        <v>0</v>
      </c>
      <c r="G47" s="746">
        <f t="shared" si="9"/>
        <v>0</v>
      </c>
      <c r="H47" s="33"/>
      <c r="I47" s="733"/>
      <c r="J47" s="733"/>
      <c r="K47" s="733"/>
      <c r="L47" s="733"/>
      <c r="M47" s="169"/>
      <c r="N47" s="168"/>
      <c r="O47" s="168"/>
      <c r="P47" s="168"/>
      <c r="Q47" s="168"/>
      <c r="R47" s="168"/>
      <c r="S47" s="168"/>
      <c r="T47" s="168"/>
      <c r="U47" s="168"/>
      <c r="V47" s="168"/>
      <c r="W47" s="168"/>
      <c r="X47" s="168"/>
      <c r="Y47" s="168"/>
      <c r="Z47" s="168"/>
      <c r="AA47" s="168"/>
      <c r="AB47" s="168"/>
      <c r="AC47" s="168"/>
      <c r="AD47" s="168"/>
      <c r="AE47" s="33"/>
    </row>
    <row r="48" spans="1:31" ht="13.5" customHeight="1" thickBot="1" x14ac:dyDescent="0.25">
      <c r="A48" s="167" t="s">
        <v>365</v>
      </c>
      <c r="B48" s="784"/>
      <c r="C48" s="747" t="s">
        <v>86</v>
      </c>
      <c r="D48" s="748">
        <f t="shared" si="6"/>
        <v>0</v>
      </c>
      <c r="E48" s="748">
        <f t="shared" si="6"/>
        <v>0</v>
      </c>
      <c r="F48" s="748">
        <f t="shared" si="6"/>
        <v>0</v>
      </c>
      <c r="G48" s="749">
        <f t="shared" si="9"/>
        <v>0</v>
      </c>
      <c r="H48" s="33"/>
      <c r="I48" s="733"/>
      <c r="J48" s="733"/>
      <c r="K48" s="733"/>
      <c r="L48" s="733"/>
      <c r="M48" s="169"/>
      <c r="N48" s="168"/>
      <c r="O48" s="168"/>
      <c r="P48" s="168"/>
      <c r="Q48" s="168"/>
      <c r="R48" s="168"/>
      <c r="S48" s="168"/>
      <c r="T48" s="168"/>
      <c r="U48" s="168"/>
      <c r="V48" s="168"/>
      <c r="W48" s="168"/>
      <c r="X48" s="168"/>
      <c r="Y48" s="168"/>
      <c r="Z48" s="168"/>
      <c r="AA48" s="168"/>
      <c r="AB48" s="168"/>
      <c r="AC48" s="168"/>
      <c r="AD48" s="168"/>
      <c r="AE48" s="33"/>
    </row>
    <row r="49" spans="1:31" ht="12.75" customHeight="1" x14ac:dyDescent="0.2">
      <c r="A49" s="167" t="s">
        <v>325</v>
      </c>
      <c r="B49" s="783" t="s">
        <v>325</v>
      </c>
      <c r="C49" s="744" t="s">
        <v>85</v>
      </c>
      <c r="D49" s="745">
        <f t="shared" si="6"/>
        <v>0</v>
      </c>
      <c r="E49" s="745">
        <f t="shared" si="6"/>
        <v>0</v>
      </c>
      <c r="F49" s="745">
        <f t="shared" si="6"/>
        <v>0</v>
      </c>
      <c r="G49" s="746">
        <f t="shared" si="9"/>
        <v>0</v>
      </c>
      <c r="H49" s="33"/>
      <c r="I49" s="733"/>
      <c r="J49" s="733"/>
      <c r="K49" s="733"/>
      <c r="L49" s="733"/>
      <c r="M49" s="169"/>
      <c r="N49" s="168"/>
      <c r="O49" s="168"/>
      <c r="P49" s="168"/>
      <c r="Q49" s="168"/>
      <c r="R49" s="168"/>
      <c r="S49" s="168"/>
      <c r="T49" s="168"/>
      <c r="U49" s="168"/>
      <c r="V49" s="168"/>
      <c r="W49" s="168"/>
      <c r="X49" s="168"/>
      <c r="Y49" s="168"/>
      <c r="Z49" s="168"/>
      <c r="AA49" s="168"/>
      <c r="AB49" s="168"/>
      <c r="AC49" s="168"/>
      <c r="AD49" s="168"/>
      <c r="AE49" s="33"/>
    </row>
    <row r="50" spans="1:31" ht="13.5" customHeight="1" thickBot="1" x14ac:dyDescent="0.25">
      <c r="A50" s="167" t="s">
        <v>325</v>
      </c>
      <c r="B50" s="784"/>
      <c r="C50" s="747" t="s">
        <v>86</v>
      </c>
      <c r="D50" s="748">
        <f t="shared" si="6"/>
        <v>0</v>
      </c>
      <c r="E50" s="748">
        <f t="shared" si="6"/>
        <v>0</v>
      </c>
      <c r="F50" s="748">
        <f t="shared" si="6"/>
        <v>0</v>
      </c>
      <c r="G50" s="749">
        <f t="shared" si="9"/>
        <v>0</v>
      </c>
      <c r="H50" s="33"/>
      <c r="I50" s="733"/>
      <c r="J50" s="733"/>
      <c r="K50" s="733"/>
      <c r="L50" s="733"/>
      <c r="M50" s="169"/>
      <c r="N50" s="168"/>
      <c r="O50" s="168"/>
      <c r="P50" s="168"/>
      <c r="Q50" s="168"/>
      <c r="R50" s="168"/>
      <c r="S50" s="168"/>
      <c r="T50" s="168"/>
      <c r="U50" s="168"/>
      <c r="V50" s="168"/>
      <c r="W50" s="168"/>
      <c r="X50" s="168"/>
      <c r="Y50" s="168"/>
      <c r="Z50" s="168"/>
      <c r="AA50" s="168"/>
      <c r="AB50" s="168"/>
      <c r="AC50" s="168"/>
      <c r="AD50" s="168"/>
      <c r="AE50" s="33"/>
    </row>
    <row r="51" spans="1:31" ht="12.75" customHeight="1" x14ac:dyDescent="0.2">
      <c r="A51" s="167" t="s">
        <v>66</v>
      </c>
      <c r="B51" s="785" t="s">
        <v>66</v>
      </c>
      <c r="C51" s="750" t="s">
        <v>85</v>
      </c>
      <c r="D51" s="751">
        <f>D84</f>
        <v>162.09</v>
      </c>
      <c r="E51" s="751">
        <f>F84</f>
        <v>157.78800000000001</v>
      </c>
      <c r="F51" s="751">
        <f>H84</f>
        <v>150.80000000000001</v>
      </c>
      <c r="G51" s="746">
        <f>SUMIF($C$3:$C$50,C51,$G$3:$G$50)</f>
        <v>470.67800000000005</v>
      </c>
      <c r="H51" s="764">
        <f>G51/$G$53</f>
        <v>0.11174091798493245</v>
      </c>
      <c r="I51" s="169"/>
      <c r="J51" s="169"/>
      <c r="K51" s="169"/>
      <c r="L51" s="169"/>
      <c r="M51" s="169"/>
      <c r="N51" s="168"/>
      <c r="O51" s="168"/>
      <c r="P51" s="168"/>
      <c r="Q51" s="168"/>
      <c r="R51" s="168"/>
      <c r="S51" s="168"/>
      <c r="T51" s="168"/>
      <c r="U51" s="168"/>
      <c r="V51" s="168"/>
      <c r="W51" s="168"/>
      <c r="X51" s="168"/>
      <c r="Y51" s="168"/>
      <c r="Z51" s="168"/>
      <c r="AA51" s="168"/>
      <c r="AB51" s="168"/>
      <c r="AC51" s="168"/>
      <c r="AD51" s="168"/>
      <c r="AE51" s="33"/>
    </row>
    <row r="52" spans="1:31" ht="13.5" customHeight="1" thickBot="1" x14ac:dyDescent="0.25">
      <c r="A52" s="167" t="s">
        <v>66</v>
      </c>
      <c r="B52" s="786"/>
      <c r="C52" s="752" t="s">
        <v>86</v>
      </c>
      <c r="D52" s="753">
        <f>C84</f>
        <v>1270.3999999999999</v>
      </c>
      <c r="E52" s="753">
        <f>E84</f>
        <v>1240.0679999999998</v>
      </c>
      <c r="F52" s="753">
        <f>G84</f>
        <v>1231.0800000000002</v>
      </c>
      <c r="G52" s="749">
        <f>SUMIF($C$3:$C$50,C52,$G$3:$G$50)</f>
        <v>3741.5479999999998</v>
      </c>
      <c r="H52" s="764">
        <f>G52/$G$53</f>
        <v>0.88825908201506754</v>
      </c>
      <c r="I52" s="169"/>
      <c r="J52" s="169"/>
      <c r="K52" s="169"/>
      <c r="L52" s="169"/>
      <c r="M52" s="169"/>
      <c r="N52" s="168"/>
      <c r="O52" s="168"/>
      <c r="P52" s="168"/>
      <c r="Q52" s="168"/>
      <c r="R52" s="168"/>
      <c r="S52" s="168"/>
      <c r="T52" s="168"/>
      <c r="U52" s="168"/>
      <c r="V52" s="168"/>
      <c r="W52" s="168"/>
      <c r="X52" s="168"/>
      <c r="Y52" s="168"/>
      <c r="Z52" s="168"/>
      <c r="AA52" s="168"/>
      <c r="AB52" s="168"/>
      <c r="AC52" s="168"/>
      <c r="AD52" s="168"/>
      <c r="AE52" s="33"/>
    </row>
    <row r="53" spans="1:31" x14ac:dyDescent="0.2">
      <c r="A53" s="168"/>
      <c r="F53" s="278" t="s">
        <v>236</v>
      </c>
      <c r="G53" s="765">
        <f>G51+G52</f>
        <v>4212.2259999999997</v>
      </c>
      <c r="I53" s="168"/>
      <c r="J53" s="168"/>
      <c r="K53" s="168"/>
      <c r="L53" s="168"/>
      <c r="M53" s="168"/>
      <c r="N53" s="168"/>
      <c r="O53" s="168"/>
      <c r="P53" s="168"/>
      <c r="Q53" s="168"/>
      <c r="R53" s="168"/>
      <c r="S53" s="168"/>
      <c r="T53" s="168"/>
      <c r="U53" s="168"/>
      <c r="V53" s="168"/>
      <c r="W53" s="168"/>
      <c r="X53" s="168"/>
      <c r="Y53" s="168"/>
      <c r="Z53" s="168"/>
      <c r="AA53" s="168"/>
      <c r="AB53" s="168"/>
      <c r="AC53" s="168"/>
      <c r="AD53" s="168"/>
      <c r="AE53" s="33"/>
    </row>
    <row r="54" spans="1:31" x14ac:dyDescent="0.2">
      <c r="A54" s="168"/>
      <c r="B54" s="168"/>
      <c r="C54" s="168"/>
      <c r="D54" s="168"/>
      <c r="E54" s="168"/>
      <c r="F54" s="168"/>
      <c r="G54" s="168"/>
      <c r="H54" s="168"/>
      <c r="I54" s="168"/>
      <c r="J54" s="168"/>
      <c r="K54" s="763"/>
      <c r="L54" s="763"/>
      <c r="M54" s="169"/>
      <c r="N54" s="33"/>
      <c r="O54" s="33"/>
      <c r="P54" s="33"/>
      <c r="Q54" s="33"/>
      <c r="R54" s="33"/>
      <c r="S54" s="168"/>
      <c r="T54" s="168"/>
      <c r="U54" s="168"/>
      <c r="V54" s="168"/>
      <c r="W54" s="168"/>
      <c r="X54" s="168"/>
      <c r="Y54" s="168"/>
      <c r="Z54" s="168"/>
      <c r="AA54" s="168"/>
      <c r="AB54" s="168"/>
      <c r="AC54" s="168"/>
      <c r="AD54" s="168"/>
      <c r="AE54" s="33"/>
    </row>
    <row r="55" spans="1:31" x14ac:dyDescent="0.2">
      <c r="A55" s="168"/>
      <c r="B55" s="168"/>
      <c r="C55" s="168"/>
      <c r="D55" s="168"/>
      <c r="E55" s="168"/>
      <c r="F55" s="168"/>
      <c r="G55" s="168"/>
      <c r="H55" s="168"/>
      <c r="I55" s="168"/>
      <c r="J55" s="168"/>
      <c r="K55" s="763"/>
      <c r="L55" s="763"/>
      <c r="M55" s="169"/>
      <c r="N55" s="33"/>
      <c r="O55" s="33"/>
      <c r="P55" s="33"/>
      <c r="Q55" s="33"/>
      <c r="R55" s="33"/>
      <c r="S55" s="168"/>
      <c r="T55" s="168"/>
      <c r="U55" s="168"/>
      <c r="V55" s="168"/>
      <c r="W55" s="168"/>
      <c r="X55" s="168"/>
      <c r="Y55" s="168"/>
      <c r="Z55" s="168"/>
      <c r="AA55" s="168"/>
      <c r="AB55" s="168"/>
      <c r="AC55" s="168"/>
      <c r="AD55" s="168"/>
      <c r="AE55" s="33"/>
    </row>
    <row r="56" spans="1:31" ht="12.75" thickBot="1" x14ac:dyDescent="0.25">
      <c r="A56" s="168"/>
      <c r="B56" s="168"/>
      <c r="C56" s="168" t="str">
        <f>C58</f>
        <v>Julio</v>
      </c>
      <c r="D56" s="168"/>
      <c r="E56" s="168" t="str">
        <f>E58</f>
        <v>Agosto</v>
      </c>
      <c r="F56" s="168"/>
      <c r="G56" s="168" t="str">
        <f>G58</f>
        <v>Septiembre</v>
      </c>
      <c r="H56" s="168"/>
      <c r="I56" s="168"/>
      <c r="J56" s="168"/>
      <c r="K56" s="733"/>
      <c r="L56" s="733"/>
      <c r="M56" s="169"/>
      <c r="N56" s="168"/>
      <c r="O56" s="168"/>
      <c r="P56" s="168"/>
      <c r="Q56" s="168"/>
      <c r="R56" s="168"/>
      <c r="S56" s="168"/>
      <c r="T56" s="168"/>
      <c r="U56" s="168"/>
      <c r="V56" s="168"/>
      <c r="W56" s="168"/>
      <c r="X56" s="168"/>
      <c r="Y56" s="168"/>
      <c r="Z56" s="168"/>
      <c r="AA56" s="168"/>
      <c r="AB56" s="168"/>
      <c r="AC56" s="168"/>
      <c r="AD56" s="168"/>
      <c r="AE56" s="33"/>
    </row>
    <row r="57" spans="1:31" ht="12.75" customHeight="1" thickBot="1" x14ac:dyDescent="0.25">
      <c r="A57" s="168"/>
      <c r="B57" s="754"/>
      <c r="C57" s="791" t="s">
        <v>349</v>
      </c>
      <c r="D57" s="792"/>
      <c r="E57" s="792"/>
      <c r="F57" s="792"/>
      <c r="G57" s="792"/>
      <c r="H57" s="792"/>
      <c r="I57" s="793"/>
      <c r="J57" s="168"/>
      <c r="K57" s="168"/>
      <c r="L57" s="168"/>
      <c r="M57" s="168"/>
      <c r="N57" s="168"/>
      <c r="O57" s="168"/>
      <c r="P57" s="168"/>
      <c r="Q57" s="168"/>
      <c r="R57" s="168"/>
      <c r="S57" s="168"/>
      <c r="T57" s="168"/>
      <c r="U57" s="168"/>
      <c r="V57" s="168"/>
      <c r="W57" s="168"/>
      <c r="X57" s="168"/>
      <c r="Y57" s="168"/>
      <c r="Z57" s="168"/>
      <c r="AA57" s="168"/>
      <c r="AB57" s="168"/>
      <c r="AC57" s="168"/>
      <c r="AD57" s="168"/>
      <c r="AE57" s="33"/>
    </row>
    <row r="58" spans="1:31" ht="13.5" thickBot="1" x14ac:dyDescent="0.25">
      <c r="A58" s="168"/>
      <c r="B58" s="755"/>
      <c r="C58" s="789" t="s">
        <v>457</v>
      </c>
      <c r="D58" s="790"/>
      <c r="E58" s="789" t="s">
        <v>458</v>
      </c>
      <c r="F58" s="790"/>
      <c r="G58" s="789" t="s">
        <v>459</v>
      </c>
      <c r="H58" s="790"/>
      <c r="I58" s="787" t="s">
        <v>208</v>
      </c>
      <c r="J58" s="168"/>
      <c r="K58" s="763"/>
      <c r="L58" s="33"/>
      <c r="M58" s="33"/>
      <c r="N58" s="33"/>
      <c r="O58" s="33"/>
      <c r="P58" s="168"/>
      <c r="Q58" s="33"/>
      <c r="R58" s="33"/>
      <c r="S58" s="168"/>
      <c r="T58" s="168"/>
      <c r="U58" s="168"/>
      <c r="V58" s="168"/>
      <c r="W58" s="168"/>
      <c r="X58" s="168"/>
      <c r="Y58" s="168"/>
      <c r="Z58" s="168"/>
      <c r="AA58" s="168"/>
      <c r="AB58" s="168"/>
      <c r="AC58" s="168"/>
      <c r="AD58" s="168"/>
      <c r="AE58" s="33"/>
    </row>
    <row r="59" spans="1:31" ht="13.5" thickBot="1" x14ac:dyDescent="0.25">
      <c r="A59" s="168"/>
      <c r="B59" s="756"/>
      <c r="C59" s="757" t="s">
        <v>86</v>
      </c>
      <c r="D59" s="758" t="s">
        <v>85</v>
      </c>
      <c r="E59" s="757" t="s">
        <v>86</v>
      </c>
      <c r="F59" s="758" t="s">
        <v>85</v>
      </c>
      <c r="G59" s="757" t="s">
        <v>86</v>
      </c>
      <c r="H59" s="758" t="s">
        <v>85</v>
      </c>
      <c r="I59" s="788"/>
      <c r="J59" s="168"/>
      <c r="K59" s="763"/>
      <c r="L59" s="33"/>
      <c r="M59" s="33"/>
      <c r="N59" s="33"/>
      <c r="O59" s="33"/>
      <c r="P59" s="168"/>
      <c r="Q59" s="33"/>
      <c r="R59" s="33"/>
      <c r="S59" s="168"/>
      <c r="T59" s="168"/>
      <c r="U59" s="168"/>
      <c r="V59" s="168"/>
      <c r="W59" s="168"/>
      <c r="X59" s="168"/>
      <c r="Y59" s="168"/>
      <c r="Z59" s="168"/>
      <c r="AA59" s="168"/>
      <c r="AB59" s="168"/>
      <c r="AC59" s="168"/>
      <c r="AD59" s="168"/>
      <c r="AE59" s="33"/>
    </row>
    <row r="60" spans="1:31" ht="12.75" thickBot="1" x14ac:dyDescent="0.25">
      <c r="A60" s="168"/>
      <c r="B60" s="278" t="s">
        <v>69</v>
      </c>
      <c r="C60" s="766">
        <v>187.73</v>
      </c>
      <c r="D60" s="767"/>
      <c r="E60" s="766">
        <v>182.25399999999999</v>
      </c>
      <c r="F60" s="767"/>
      <c r="G60" s="766">
        <v>196.8</v>
      </c>
      <c r="H60" s="767"/>
      <c r="I60" s="768">
        <f>SUM(C60:H60)</f>
        <v>566.78399999999999</v>
      </c>
      <c r="J60" s="168"/>
      <c r="K60" s="733"/>
      <c r="L60" s="168"/>
      <c r="M60" s="168"/>
      <c r="N60" s="168"/>
      <c r="O60" s="168"/>
      <c r="P60" s="168"/>
      <c r="Q60" s="168"/>
      <c r="R60" s="168"/>
      <c r="S60" s="168"/>
      <c r="T60" s="168"/>
      <c r="U60" s="168"/>
      <c r="V60" s="168"/>
      <c r="W60" s="168"/>
      <c r="X60" s="168"/>
      <c r="Y60" s="168"/>
      <c r="Z60" s="168"/>
      <c r="AA60" s="168"/>
      <c r="AB60" s="168"/>
      <c r="AC60" s="168"/>
      <c r="AD60" s="168"/>
      <c r="AE60" s="33"/>
    </row>
    <row r="61" spans="1:31" ht="12.75" thickBot="1" x14ac:dyDescent="0.25">
      <c r="A61" s="168"/>
      <c r="B61" s="278" t="s">
        <v>87</v>
      </c>
      <c r="C61" s="766">
        <v>62.36</v>
      </c>
      <c r="D61" s="767"/>
      <c r="E61" s="766">
        <v>65.766999999999996</v>
      </c>
      <c r="F61" s="767"/>
      <c r="G61" s="766">
        <v>61.4</v>
      </c>
      <c r="H61" s="767"/>
      <c r="I61" s="768">
        <f t="shared" ref="I61:I83" si="10">SUM(C61:H61)</f>
        <v>189.52700000000002</v>
      </c>
      <c r="J61" s="168"/>
      <c r="K61" s="168"/>
      <c r="L61" s="168"/>
      <c r="M61" s="168"/>
      <c r="N61" s="168"/>
      <c r="O61" s="168"/>
      <c r="P61" s="168"/>
      <c r="Q61" s="168"/>
      <c r="R61" s="168"/>
      <c r="S61" s="168"/>
      <c r="T61" s="168"/>
      <c r="U61" s="168"/>
      <c r="V61" s="168"/>
      <c r="W61" s="168"/>
      <c r="X61" s="168"/>
      <c r="Y61" s="168"/>
      <c r="Z61" s="168"/>
      <c r="AA61" s="168"/>
      <c r="AB61" s="168"/>
      <c r="AC61" s="168"/>
      <c r="AD61" s="168"/>
      <c r="AE61" s="33"/>
    </row>
    <row r="62" spans="1:31" ht="12.75" thickBot="1" x14ac:dyDescent="0.25">
      <c r="A62" s="168"/>
      <c r="B62" s="278" t="s">
        <v>88</v>
      </c>
      <c r="C62" s="766">
        <v>239.05</v>
      </c>
      <c r="D62" s="767"/>
      <c r="E62" s="766">
        <v>221.27799999999999</v>
      </c>
      <c r="F62" s="767"/>
      <c r="G62" s="766">
        <v>220.68</v>
      </c>
      <c r="H62" s="767"/>
      <c r="I62" s="768">
        <f t="shared" si="10"/>
        <v>681.00800000000004</v>
      </c>
      <c r="J62" s="168"/>
      <c r="K62" s="763"/>
      <c r="L62" s="33"/>
      <c r="M62" s="33"/>
      <c r="N62" s="33"/>
      <c r="O62" s="33"/>
      <c r="P62" s="168"/>
      <c r="Q62" s="33"/>
      <c r="R62" s="33"/>
      <c r="S62" s="168"/>
      <c r="T62" s="168"/>
      <c r="U62" s="168"/>
      <c r="V62" s="168"/>
      <c r="W62" s="168"/>
      <c r="X62" s="168"/>
      <c r="Y62" s="168"/>
      <c r="Z62" s="168"/>
      <c r="AA62" s="168"/>
      <c r="AB62" s="168"/>
      <c r="AC62" s="168"/>
      <c r="AD62" s="168"/>
      <c r="AE62" s="33"/>
    </row>
    <row r="63" spans="1:31" ht="12.75" thickBot="1" x14ac:dyDescent="0.25">
      <c r="A63" s="168"/>
      <c r="B63" s="278" t="s">
        <v>94</v>
      </c>
      <c r="C63" s="766"/>
      <c r="D63" s="767"/>
      <c r="E63" s="766"/>
      <c r="F63" s="767"/>
      <c r="G63" s="766"/>
      <c r="H63" s="767"/>
      <c r="I63" s="768">
        <f t="shared" si="10"/>
        <v>0</v>
      </c>
      <c r="J63" s="168"/>
      <c r="K63" s="763"/>
      <c r="L63" s="33"/>
      <c r="M63" s="33"/>
      <c r="N63" s="33"/>
      <c r="O63" s="33"/>
      <c r="P63" s="168"/>
      <c r="Q63" s="33"/>
      <c r="R63" s="33"/>
      <c r="S63" s="168"/>
      <c r="T63" s="168"/>
      <c r="U63" s="168"/>
      <c r="V63" s="168"/>
      <c r="W63" s="168"/>
      <c r="X63" s="168"/>
      <c r="Y63" s="168"/>
      <c r="Z63" s="168"/>
      <c r="AA63" s="168"/>
      <c r="AB63" s="168"/>
      <c r="AC63" s="168"/>
      <c r="AD63" s="168"/>
      <c r="AE63" s="33"/>
    </row>
    <row r="64" spans="1:31" ht="12.75" thickBot="1" x14ac:dyDescent="0.25">
      <c r="A64" s="168"/>
      <c r="B64" s="278" t="s">
        <v>89</v>
      </c>
      <c r="C64" s="766">
        <v>109.04</v>
      </c>
      <c r="D64" s="767"/>
      <c r="E64" s="766">
        <v>102.58199999999999</v>
      </c>
      <c r="F64" s="767"/>
      <c r="G64" s="766">
        <v>97.83</v>
      </c>
      <c r="H64" s="767"/>
      <c r="I64" s="768">
        <f t="shared" si="10"/>
        <v>309.452</v>
      </c>
      <c r="J64" s="168"/>
      <c r="K64" s="763"/>
      <c r="L64" s="33"/>
      <c r="M64" s="33"/>
      <c r="N64" s="33"/>
      <c r="O64" s="33"/>
      <c r="P64" s="168"/>
      <c r="Q64" s="33"/>
      <c r="R64" s="33"/>
      <c r="S64" s="168"/>
      <c r="T64" s="168"/>
      <c r="U64" s="168"/>
      <c r="V64" s="168"/>
      <c r="W64" s="168"/>
      <c r="X64" s="168"/>
      <c r="Y64" s="168"/>
      <c r="Z64" s="168"/>
      <c r="AA64" s="168"/>
      <c r="AB64" s="168"/>
      <c r="AC64" s="168"/>
      <c r="AD64" s="168"/>
      <c r="AE64" s="33"/>
    </row>
    <row r="65" spans="1:31" ht="12.75" thickBot="1" x14ac:dyDescent="0.25">
      <c r="A65" s="168"/>
      <c r="B65" s="278" t="s">
        <v>443</v>
      </c>
      <c r="C65" s="766">
        <v>110.42</v>
      </c>
      <c r="D65" s="767"/>
      <c r="E65" s="766">
        <v>114.843</v>
      </c>
      <c r="F65" s="767"/>
      <c r="G65" s="766">
        <v>117.73</v>
      </c>
      <c r="H65" s="767"/>
      <c r="I65" s="768">
        <f t="shared" si="10"/>
        <v>342.99299999999999</v>
      </c>
      <c r="J65" s="168"/>
      <c r="K65" s="763"/>
      <c r="L65" s="33"/>
      <c r="M65" s="33"/>
      <c r="N65" s="33"/>
      <c r="O65" s="33"/>
      <c r="P65" s="168"/>
      <c r="Q65" s="33"/>
      <c r="R65" s="33"/>
      <c r="S65" s="168"/>
      <c r="T65" s="168"/>
      <c r="U65" s="168"/>
      <c r="V65" s="168"/>
      <c r="W65" s="168"/>
      <c r="X65" s="168"/>
      <c r="Y65" s="168"/>
      <c r="Z65" s="168"/>
      <c r="AA65" s="168"/>
      <c r="AB65" s="168"/>
      <c r="AC65" s="168"/>
      <c r="AD65" s="168"/>
      <c r="AE65" s="33"/>
    </row>
    <row r="66" spans="1:31" ht="12.75" thickBot="1" x14ac:dyDescent="0.25">
      <c r="A66" s="168"/>
      <c r="B66" s="278" t="s">
        <v>601</v>
      </c>
      <c r="C66" s="766">
        <v>405.99</v>
      </c>
      <c r="D66" s="767">
        <v>162.09</v>
      </c>
      <c r="E66" s="766">
        <v>401.85899999999998</v>
      </c>
      <c r="F66" s="767">
        <v>157.78800000000001</v>
      </c>
      <c r="G66" s="766">
        <v>380.52</v>
      </c>
      <c r="H66" s="767">
        <v>150.80000000000001</v>
      </c>
      <c r="I66" s="768">
        <f t="shared" si="10"/>
        <v>1659.047</v>
      </c>
      <c r="J66" s="168"/>
      <c r="K66" s="168"/>
      <c r="L66" s="168"/>
      <c r="M66" s="168"/>
      <c r="N66" s="168"/>
      <c r="O66" s="168"/>
      <c r="P66" s="168"/>
      <c r="Q66" s="168"/>
      <c r="R66" s="168"/>
      <c r="S66" s="168"/>
      <c r="T66" s="168"/>
      <c r="U66" s="168"/>
      <c r="V66" s="168"/>
      <c r="W66" s="168"/>
      <c r="X66" s="168"/>
      <c r="Y66" s="168"/>
      <c r="Z66" s="168"/>
      <c r="AA66" s="168"/>
      <c r="AB66" s="168"/>
      <c r="AC66" s="168"/>
      <c r="AD66" s="168"/>
      <c r="AE66" s="33"/>
    </row>
    <row r="67" spans="1:31" ht="12.75" thickBot="1" x14ac:dyDescent="0.25">
      <c r="A67" s="168"/>
      <c r="B67" s="278" t="s">
        <v>350</v>
      </c>
      <c r="C67" s="766"/>
      <c r="D67" s="767"/>
      <c r="E67" s="766"/>
      <c r="F67" s="767"/>
      <c r="G67" s="766"/>
      <c r="H67" s="767"/>
      <c r="I67" s="768">
        <f t="shared" si="10"/>
        <v>0</v>
      </c>
      <c r="J67" s="168"/>
      <c r="K67" s="168"/>
      <c r="L67" s="168"/>
      <c r="M67" s="168"/>
      <c r="N67" s="168"/>
      <c r="O67" s="168"/>
      <c r="P67" s="168"/>
      <c r="Q67" s="168"/>
      <c r="R67" s="168"/>
      <c r="S67" s="168"/>
      <c r="T67" s="168"/>
      <c r="U67" s="168"/>
      <c r="V67" s="168"/>
      <c r="W67" s="168"/>
      <c r="X67" s="168"/>
      <c r="Y67" s="168"/>
      <c r="Z67" s="168"/>
      <c r="AA67" s="168"/>
      <c r="AB67" s="168"/>
      <c r="AC67" s="168"/>
      <c r="AD67" s="168"/>
      <c r="AE67" s="33"/>
    </row>
    <row r="68" spans="1:31" ht="12.75" thickBot="1" x14ac:dyDescent="0.25">
      <c r="A68" s="168"/>
      <c r="B68" s="278" t="s">
        <v>90</v>
      </c>
      <c r="C68" s="766">
        <v>35.04</v>
      </c>
      <c r="D68" s="767"/>
      <c r="E68" s="766">
        <v>34.473999999999997</v>
      </c>
      <c r="F68" s="767"/>
      <c r="G68" s="766">
        <v>33.19</v>
      </c>
      <c r="H68" s="767"/>
      <c r="I68" s="768">
        <f t="shared" si="10"/>
        <v>102.70399999999999</v>
      </c>
      <c r="J68" s="168"/>
      <c r="K68" s="763"/>
      <c r="L68" s="33"/>
      <c r="M68" s="33"/>
      <c r="N68" s="33"/>
      <c r="O68" s="33"/>
      <c r="P68" s="168"/>
      <c r="Q68" s="33"/>
      <c r="R68" s="33"/>
      <c r="S68" s="168"/>
      <c r="T68" s="168"/>
      <c r="U68" s="168"/>
      <c r="V68" s="168"/>
      <c r="W68" s="168"/>
      <c r="X68" s="168"/>
      <c r="Y68" s="168"/>
      <c r="Z68" s="168"/>
      <c r="AA68" s="168"/>
      <c r="AB68" s="168"/>
      <c r="AC68" s="168"/>
      <c r="AD68" s="168"/>
      <c r="AE68" s="33"/>
    </row>
    <row r="69" spans="1:31" ht="12.75" thickBot="1" x14ac:dyDescent="0.25">
      <c r="A69" s="168"/>
      <c r="B69" s="278" t="s">
        <v>372</v>
      </c>
      <c r="C69" s="766"/>
      <c r="D69" s="767"/>
      <c r="E69" s="766"/>
      <c r="F69" s="767"/>
      <c r="G69" s="766"/>
      <c r="H69" s="767"/>
      <c r="I69" s="768">
        <f t="shared" si="10"/>
        <v>0</v>
      </c>
      <c r="J69" s="168"/>
      <c r="K69" s="763"/>
      <c r="L69" s="33"/>
      <c r="M69" s="33"/>
      <c r="N69" s="33"/>
      <c r="O69" s="33"/>
      <c r="P69" s="168"/>
      <c r="Q69" s="33"/>
      <c r="R69" s="33"/>
      <c r="S69" s="168"/>
      <c r="T69" s="168"/>
      <c r="U69" s="168"/>
      <c r="V69" s="168"/>
      <c r="W69" s="168"/>
      <c r="X69" s="168"/>
      <c r="Y69" s="168"/>
      <c r="Z69" s="168"/>
      <c r="AA69" s="168"/>
      <c r="AB69" s="168"/>
      <c r="AC69" s="168"/>
      <c r="AD69" s="168"/>
      <c r="AE69" s="33"/>
    </row>
    <row r="70" spans="1:31" ht="12.75" thickBot="1" x14ac:dyDescent="0.25">
      <c r="A70" s="168"/>
      <c r="B70" s="278" t="s">
        <v>68</v>
      </c>
      <c r="C70" s="766">
        <v>10.55</v>
      </c>
      <c r="D70" s="767"/>
      <c r="E70" s="766">
        <v>11.234999999999999</v>
      </c>
      <c r="F70" s="767"/>
      <c r="G70" s="766">
        <v>11.17</v>
      </c>
      <c r="H70" s="767"/>
      <c r="I70" s="768">
        <f t="shared" si="10"/>
        <v>32.954999999999998</v>
      </c>
      <c r="J70" s="168"/>
      <c r="K70" s="733"/>
      <c r="L70" s="168"/>
      <c r="M70" s="168"/>
      <c r="N70" s="168"/>
      <c r="O70" s="168"/>
      <c r="P70" s="168"/>
      <c r="Q70" s="168"/>
      <c r="R70" s="168"/>
      <c r="S70" s="168"/>
      <c r="T70" s="168"/>
      <c r="U70" s="168"/>
      <c r="V70" s="168"/>
      <c r="W70" s="168"/>
      <c r="X70" s="168"/>
      <c r="Y70" s="168"/>
      <c r="Z70" s="168"/>
      <c r="AA70" s="168"/>
      <c r="AB70" s="168"/>
      <c r="AC70" s="168"/>
      <c r="AD70" s="168"/>
      <c r="AE70" s="33"/>
    </row>
    <row r="71" spans="1:31" ht="12.75" thickBot="1" x14ac:dyDescent="0.25">
      <c r="A71" s="168"/>
      <c r="B71" s="278" t="s">
        <v>387</v>
      </c>
      <c r="C71" s="766"/>
      <c r="D71" s="767"/>
      <c r="E71" s="766"/>
      <c r="F71" s="767"/>
      <c r="G71" s="766"/>
      <c r="H71" s="767"/>
      <c r="I71" s="768">
        <f t="shared" si="10"/>
        <v>0</v>
      </c>
      <c r="J71" s="168"/>
      <c r="K71" s="733"/>
      <c r="L71" s="168"/>
      <c r="M71" s="168"/>
      <c r="N71" s="168"/>
      <c r="O71" s="168"/>
      <c r="P71" s="168"/>
      <c r="Q71" s="168"/>
      <c r="R71" s="168"/>
      <c r="S71" s="168"/>
      <c r="T71" s="168"/>
      <c r="U71" s="168"/>
      <c r="V71" s="168"/>
      <c r="W71" s="168"/>
      <c r="X71" s="168"/>
      <c r="Y71" s="168"/>
      <c r="Z71" s="168"/>
      <c r="AA71" s="168"/>
      <c r="AB71" s="168"/>
      <c r="AC71" s="168"/>
      <c r="AD71" s="168"/>
      <c r="AE71" s="33"/>
    </row>
    <row r="72" spans="1:31" ht="12.75" thickBot="1" x14ac:dyDescent="0.25">
      <c r="A72" s="168"/>
      <c r="B72" s="278" t="s">
        <v>91</v>
      </c>
      <c r="C72" s="766">
        <v>103.98</v>
      </c>
      <c r="D72" s="767"/>
      <c r="E72" s="766">
        <v>98.998000000000005</v>
      </c>
      <c r="F72" s="767"/>
      <c r="G72" s="766">
        <v>104.3</v>
      </c>
      <c r="H72" s="767"/>
      <c r="I72" s="768">
        <f t="shared" si="10"/>
        <v>307.27800000000002</v>
      </c>
      <c r="J72" s="168"/>
      <c r="K72" s="168"/>
      <c r="L72" s="168"/>
      <c r="M72" s="168"/>
      <c r="N72" s="168"/>
      <c r="O72" s="168"/>
      <c r="P72" s="168"/>
      <c r="Q72" s="168"/>
      <c r="R72" s="168"/>
      <c r="S72" s="168"/>
      <c r="T72" s="168"/>
      <c r="U72" s="168"/>
      <c r="V72" s="168"/>
      <c r="W72" s="168"/>
      <c r="X72" s="168"/>
      <c r="Y72" s="168"/>
      <c r="Z72" s="168"/>
      <c r="AA72" s="168"/>
      <c r="AB72" s="168"/>
      <c r="AC72" s="168"/>
      <c r="AD72" s="168"/>
      <c r="AE72" s="33"/>
    </row>
    <row r="73" spans="1:31" ht="12.75" thickBot="1" x14ac:dyDescent="0.25">
      <c r="A73" s="168"/>
      <c r="B73" s="278" t="s">
        <v>357</v>
      </c>
      <c r="C73" s="766"/>
      <c r="D73" s="767"/>
      <c r="E73" s="766"/>
      <c r="F73" s="767"/>
      <c r="G73" s="766"/>
      <c r="H73" s="767"/>
      <c r="I73" s="768">
        <f t="shared" si="10"/>
        <v>0</v>
      </c>
      <c r="J73" s="168"/>
      <c r="K73" s="168"/>
      <c r="L73" s="168"/>
      <c r="M73" s="168"/>
      <c r="N73" s="168"/>
      <c r="O73" s="168"/>
      <c r="P73" s="168"/>
      <c r="Q73" s="168"/>
      <c r="R73" s="168"/>
      <c r="S73" s="168"/>
      <c r="T73" s="168"/>
      <c r="U73" s="168"/>
      <c r="V73" s="168"/>
      <c r="W73" s="168"/>
      <c r="X73" s="168"/>
      <c r="Y73" s="168"/>
      <c r="Z73" s="168"/>
      <c r="AA73" s="168"/>
      <c r="AB73" s="168"/>
      <c r="AC73" s="168"/>
      <c r="AD73" s="168"/>
      <c r="AE73" s="33"/>
    </row>
    <row r="74" spans="1:31" ht="12.75" thickBot="1" x14ac:dyDescent="0.25">
      <c r="A74" s="33"/>
      <c r="B74" s="278" t="s">
        <v>175</v>
      </c>
      <c r="C74" s="766">
        <v>0.59</v>
      </c>
      <c r="D74" s="767"/>
      <c r="E74" s="766">
        <v>0.43</v>
      </c>
      <c r="F74" s="767"/>
      <c r="G74" s="766">
        <v>0.62</v>
      </c>
      <c r="H74" s="767"/>
      <c r="I74" s="768">
        <f t="shared" si="10"/>
        <v>1.6400000000000001</v>
      </c>
      <c r="J74" s="33"/>
      <c r="K74" s="33"/>
      <c r="L74" s="33"/>
      <c r="M74" s="33"/>
      <c r="N74" s="33"/>
      <c r="O74" s="33"/>
      <c r="P74" s="33"/>
      <c r="Q74" s="33"/>
      <c r="R74" s="33"/>
      <c r="S74" s="33"/>
      <c r="T74" s="33"/>
      <c r="U74" s="33"/>
      <c r="V74" s="33"/>
      <c r="W74" s="33"/>
      <c r="X74" s="33"/>
      <c r="Y74" s="33"/>
      <c r="Z74" s="33"/>
      <c r="AA74" s="33"/>
      <c r="AB74" s="33"/>
      <c r="AC74" s="33"/>
      <c r="AD74" s="33"/>
      <c r="AE74" s="33"/>
    </row>
    <row r="75" spans="1:31" ht="12.75" thickBot="1" x14ac:dyDescent="0.25">
      <c r="A75" s="33"/>
      <c r="B75" s="278" t="s">
        <v>209</v>
      </c>
      <c r="C75" s="766">
        <v>1.57</v>
      </c>
      <c r="D75" s="767"/>
      <c r="E75" s="766">
        <v>1.536</v>
      </c>
      <c r="F75" s="767"/>
      <c r="G75" s="766">
        <v>1.5</v>
      </c>
      <c r="H75" s="767"/>
      <c r="I75" s="768">
        <f t="shared" si="10"/>
        <v>4.6059999999999999</v>
      </c>
      <c r="J75" s="33"/>
      <c r="K75" s="33"/>
      <c r="L75" s="33"/>
      <c r="M75" s="33"/>
      <c r="N75" s="33"/>
      <c r="O75" s="33"/>
      <c r="P75" s="33"/>
      <c r="Q75" s="33"/>
      <c r="R75" s="33"/>
      <c r="S75" s="33"/>
      <c r="T75" s="33"/>
      <c r="U75" s="33"/>
      <c r="V75" s="33"/>
      <c r="W75" s="33"/>
      <c r="X75" s="33"/>
      <c r="Y75" s="33"/>
      <c r="Z75" s="33"/>
      <c r="AA75" s="33"/>
      <c r="AB75" s="33"/>
      <c r="AC75" s="33"/>
      <c r="AD75" s="33"/>
      <c r="AE75" s="33"/>
    </row>
    <row r="76" spans="1:31" ht="12.75" thickBot="1" x14ac:dyDescent="0.25">
      <c r="A76" s="33"/>
      <c r="B76" s="278" t="s">
        <v>430</v>
      </c>
      <c r="C76" s="766"/>
      <c r="D76" s="767"/>
      <c r="E76" s="766"/>
      <c r="F76" s="767"/>
      <c r="G76" s="766"/>
      <c r="H76" s="767"/>
      <c r="I76" s="768">
        <f t="shared" si="10"/>
        <v>0</v>
      </c>
      <c r="J76" s="33"/>
      <c r="K76" s="33"/>
      <c r="L76" s="33"/>
      <c r="M76" s="33"/>
      <c r="N76" s="33"/>
      <c r="O76" s="33"/>
      <c r="P76" s="33"/>
      <c r="Q76" s="33"/>
      <c r="R76" s="33"/>
      <c r="S76" s="33"/>
      <c r="T76" s="33"/>
      <c r="U76" s="33"/>
      <c r="V76" s="33"/>
      <c r="W76" s="33"/>
      <c r="X76" s="33"/>
      <c r="Y76" s="33"/>
      <c r="Z76" s="33"/>
      <c r="AA76" s="33"/>
      <c r="AB76" s="33"/>
      <c r="AC76" s="33"/>
      <c r="AD76" s="33"/>
      <c r="AE76" s="33"/>
    </row>
    <row r="77" spans="1:31" ht="12.75" thickBot="1" x14ac:dyDescent="0.25">
      <c r="A77" s="33"/>
      <c r="B77" s="278" t="s">
        <v>475</v>
      </c>
      <c r="C77" s="766"/>
      <c r="D77" s="767"/>
      <c r="E77" s="766"/>
      <c r="F77" s="767"/>
      <c r="G77" s="766"/>
      <c r="H77" s="767"/>
      <c r="I77" s="768">
        <f t="shared" si="10"/>
        <v>0</v>
      </c>
      <c r="J77" s="33"/>
      <c r="K77" s="33"/>
      <c r="L77" s="33"/>
      <c r="M77" s="33"/>
      <c r="N77" s="33"/>
      <c r="O77" s="33"/>
      <c r="P77" s="33"/>
      <c r="Q77" s="33"/>
      <c r="R77" s="33"/>
      <c r="S77" s="33"/>
      <c r="T77" s="33"/>
      <c r="U77" s="33"/>
      <c r="V77" s="33"/>
      <c r="W77" s="33"/>
      <c r="X77" s="33"/>
      <c r="Y77" s="33"/>
      <c r="Z77" s="33"/>
      <c r="AA77" s="33"/>
      <c r="AB77" s="33"/>
      <c r="AC77" s="33"/>
      <c r="AD77" s="33"/>
      <c r="AE77" s="33"/>
    </row>
    <row r="78" spans="1:31" ht="12.75" thickBot="1" x14ac:dyDescent="0.25">
      <c r="A78" s="33"/>
      <c r="B78" s="278" t="s">
        <v>432</v>
      </c>
      <c r="C78" s="766"/>
      <c r="D78" s="767"/>
      <c r="E78" s="766"/>
      <c r="F78" s="767"/>
      <c r="G78" s="766"/>
      <c r="H78" s="767"/>
      <c r="I78" s="768">
        <f t="shared" si="10"/>
        <v>0</v>
      </c>
      <c r="J78" s="33"/>
      <c r="K78" s="33"/>
      <c r="L78" s="33"/>
      <c r="M78" s="33"/>
      <c r="N78" s="33"/>
      <c r="O78" s="33"/>
      <c r="P78" s="33"/>
      <c r="Q78" s="33"/>
      <c r="R78" s="33"/>
      <c r="S78" s="33"/>
      <c r="T78" s="33"/>
      <c r="U78" s="33"/>
      <c r="V78" s="33"/>
      <c r="W78" s="33"/>
      <c r="X78" s="33"/>
      <c r="Y78" s="33"/>
      <c r="Z78" s="33"/>
      <c r="AA78" s="33"/>
      <c r="AB78" s="33"/>
      <c r="AC78" s="33"/>
      <c r="AD78" s="33"/>
      <c r="AE78" s="33"/>
    </row>
    <row r="79" spans="1:31" ht="12.75" thickBot="1" x14ac:dyDescent="0.25">
      <c r="A79" s="33"/>
      <c r="B79" s="278" t="s">
        <v>354</v>
      </c>
      <c r="C79" s="766">
        <v>1.45</v>
      </c>
      <c r="D79" s="767"/>
      <c r="E79" s="766">
        <v>1.742</v>
      </c>
      <c r="F79" s="767"/>
      <c r="G79" s="766">
        <v>1.92</v>
      </c>
      <c r="H79" s="767"/>
      <c r="I79" s="768">
        <f t="shared" si="10"/>
        <v>5.1120000000000001</v>
      </c>
      <c r="J79" s="33"/>
      <c r="K79" s="33"/>
      <c r="L79" s="33"/>
      <c r="M79" s="33"/>
      <c r="N79" s="33"/>
      <c r="O79" s="33"/>
      <c r="P79" s="33"/>
      <c r="Q79" s="33"/>
      <c r="R79" s="33"/>
      <c r="S79" s="33"/>
      <c r="T79" s="33"/>
      <c r="U79" s="33"/>
      <c r="V79" s="33"/>
      <c r="W79" s="33"/>
      <c r="X79" s="33"/>
      <c r="Y79" s="33"/>
      <c r="Z79" s="33"/>
      <c r="AA79" s="33"/>
      <c r="AB79" s="33"/>
      <c r="AC79" s="33"/>
      <c r="AD79" s="33"/>
      <c r="AE79" s="33"/>
    </row>
    <row r="80" spans="1:31" ht="12.75" thickBot="1" x14ac:dyDescent="0.25">
      <c r="A80" s="33"/>
      <c r="B80" s="278" t="s">
        <v>355</v>
      </c>
      <c r="C80" s="766">
        <v>2.63</v>
      </c>
      <c r="D80" s="767"/>
      <c r="E80" s="766">
        <v>3.07</v>
      </c>
      <c r="F80" s="767"/>
      <c r="G80" s="766">
        <v>3.42</v>
      </c>
      <c r="H80" s="767"/>
      <c r="I80" s="768">
        <f t="shared" si="10"/>
        <v>9.1199999999999992</v>
      </c>
      <c r="J80" s="33"/>
      <c r="K80" s="33"/>
      <c r="L80" s="33"/>
      <c r="M80" s="33"/>
      <c r="N80" s="33"/>
      <c r="O80" s="33"/>
      <c r="P80" s="33"/>
      <c r="Q80" s="33"/>
      <c r="R80" s="33"/>
      <c r="S80" s="33"/>
      <c r="T80" s="33"/>
      <c r="U80" s="33"/>
      <c r="V80" s="33"/>
      <c r="W80" s="33"/>
      <c r="X80" s="33"/>
      <c r="Y80" s="33"/>
      <c r="Z80" s="33"/>
      <c r="AA80" s="33"/>
      <c r="AB80" s="33"/>
      <c r="AC80" s="33"/>
      <c r="AD80" s="33"/>
      <c r="AE80" s="33"/>
    </row>
    <row r="81" spans="1:31" ht="12.75" thickBot="1" x14ac:dyDescent="0.25">
      <c r="A81" s="33"/>
      <c r="B81" s="278" t="s">
        <v>326</v>
      </c>
      <c r="C81" s="766"/>
      <c r="D81" s="767"/>
      <c r="E81" s="766"/>
      <c r="F81" s="767"/>
      <c r="G81" s="766"/>
      <c r="H81" s="767"/>
      <c r="I81" s="768">
        <f t="shared" si="10"/>
        <v>0</v>
      </c>
      <c r="J81" s="33"/>
      <c r="K81" s="33"/>
      <c r="L81" s="33"/>
      <c r="M81" s="33"/>
      <c r="N81" s="33"/>
      <c r="O81" s="33"/>
      <c r="P81" s="33"/>
      <c r="Q81" s="33"/>
      <c r="R81" s="33"/>
      <c r="S81" s="33"/>
      <c r="T81" s="33"/>
      <c r="U81" s="33"/>
      <c r="V81" s="33"/>
      <c r="W81" s="33"/>
      <c r="X81" s="33"/>
      <c r="Y81" s="33"/>
      <c r="Z81" s="33"/>
      <c r="AA81" s="33"/>
      <c r="AB81" s="33"/>
      <c r="AC81" s="33"/>
      <c r="AD81" s="33"/>
      <c r="AE81" s="33"/>
    </row>
    <row r="82" spans="1:31" ht="12.75" thickBot="1" x14ac:dyDescent="0.25">
      <c r="A82" s="33"/>
      <c r="B82" s="278" t="s">
        <v>365</v>
      </c>
      <c r="C82" s="766"/>
      <c r="D82" s="767"/>
      <c r="E82" s="766"/>
      <c r="F82" s="767"/>
      <c r="G82" s="766"/>
      <c r="H82" s="767"/>
      <c r="I82" s="768">
        <f t="shared" si="10"/>
        <v>0</v>
      </c>
      <c r="J82" s="33"/>
      <c r="K82" s="33"/>
      <c r="L82" s="33"/>
      <c r="M82" s="33"/>
      <c r="N82" s="33"/>
      <c r="O82" s="33"/>
      <c r="P82" s="33"/>
      <c r="Q82" s="33"/>
      <c r="R82" s="33"/>
      <c r="S82" s="33"/>
      <c r="T82" s="33"/>
      <c r="U82" s="33"/>
      <c r="V82" s="33"/>
      <c r="W82" s="33"/>
      <c r="X82" s="33"/>
      <c r="Y82" s="33"/>
      <c r="Z82" s="33"/>
      <c r="AA82" s="33"/>
      <c r="AB82" s="33"/>
      <c r="AC82" s="33"/>
      <c r="AD82" s="33"/>
      <c r="AE82" s="33"/>
    </row>
    <row r="83" spans="1:31" ht="12.75" thickBot="1" x14ac:dyDescent="0.25">
      <c r="A83" s="33"/>
      <c r="B83" s="278" t="s">
        <v>325</v>
      </c>
      <c r="C83" s="766"/>
      <c r="D83" s="767"/>
      <c r="E83" s="766"/>
      <c r="F83" s="767"/>
      <c r="G83" s="766"/>
      <c r="H83" s="767"/>
      <c r="I83" s="768">
        <f t="shared" si="10"/>
        <v>0</v>
      </c>
      <c r="J83" s="33"/>
      <c r="K83" s="33"/>
      <c r="L83" s="33"/>
      <c r="M83" s="33"/>
      <c r="N83" s="33"/>
      <c r="O83" s="33"/>
      <c r="P83" s="33"/>
      <c r="Q83" s="33"/>
      <c r="R83" s="33"/>
      <c r="S83" s="33"/>
      <c r="T83" s="33"/>
      <c r="U83" s="33"/>
      <c r="V83" s="33"/>
      <c r="W83" s="33"/>
      <c r="X83" s="33"/>
      <c r="Y83" s="33"/>
      <c r="Z83" s="33"/>
      <c r="AA83" s="33"/>
      <c r="AB83" s="33"/>
      <c r="AC83" s="33"/>
      <c r="AD83" s="33"/>
      <c r="AE83" s="33"/>
    </row>
    <row r="84" spans="1:31" ht="12.75" customHeight="1" thickBot="1" x14ac:dyDescent="0.25">
      <c r="A84" s="33"/>
      <c r="B84" s="759" t="s">
        <v>66</v>
      </c>
      <c r="C84" s="760">
        <f>+SUM(C60:C83)</f>
        <v>1270.3999999999999</v>
      </c>
      <c r="D84" s="761">
        <f t="shared" ref="D84:I84" si="11">+SUM(D60:D83)</f>
        <v>162.09</v>
      </c>
      <c r="E84" s="760">
        <f t="shared" si="11"/>
        <v>1240.0679999999998</v>
      </c>
      <c r="F84" s="761">
        <f t="shared" si="11"/>
        <v>157.78800000000001</v>
      </c>
      <c r="G84" s="760">
        <f t="shared" si="11"/>
        <v>1231.0800000000002</v>
      </c>
      <c r="H84" s="761">
        <f t="shared" si="11"/>
        <v>150.80000000000001</v>
      </c>
      <c r="I84" s="762">
        <f t="shared" si="11"/>
        <v>4212.2260000000006</v>
      </c>
      <c r="J84" s="33"/>
      <c r="K84" s="33"/>
      <c r="L84" s="33"/>
      <c r="M84" s="33"/>
      <c r="N84" s="33"/>
      <c r="O84" s="33"/>
      <c r="P84" s="33"/>
      <c r="Q84" s="33"/>
      <c r="R84" s="33"/>
      <c r="S84" s="33"/>
      <c r="T84" s="33"/>
      <c r="U84" s="33"/>
      <c r="V84" s="33"/>
      <c r="W84" s="33"/>
      <c r="X84" s="33"/>
      <c r="Y84" s="33"/>
      <c r="Z84" s="33"/>
      <c r="AA84" s="33"/>
      <c r="AB84" s="33"/>
      <c r="AC84" s="33"/>
      <c r="AD84" s="33"/>
      <c r="AE84" s="33"/>
    </row>
    <row r="85" spans="1:31" x14ac:dyDescent="0.2">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row>
    <row r="86" spans="1:31" x14ac:dyDescent="0.2">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row>
    <row r="87" spans="1:31" x14ac:dyDescent="0.2">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row>
    <row r="88" spans="1:31" x14ac:dyDescent="0.2">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row>
    <row r="89" spans="1:31" x14ac:dyDescent="0.2">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row>
  </sheetData>
  <mergeCells count="30">
    <mergeCell ref="B37:B38"/>
    <mergeCell ref="B3:B4"/>
    <mergeCell ref="B5:B6"/>
    <mergeCell ref="B7:B8"/>
    <mergeCell ref="B11:B12"/>
    <mergeCell ref="B15:B16"/>
    <mergeCell ref="B9:B10"/>
    <mergeCell ref="B13:B14"/>
    <mergeCell ref="B29:B30"/>
    <mergeCell ref="I58:I59"/>
    <mergeCell ref="C58:D58"/>
    <mergeCell ref="E58:F58"/>
    <mergeCell ref="G58:H58"/>
    <mergeCell ref="C57:I57"/>
    <mergeCell ref="B47:B48"/>
    <mergeCell ref="B49:B50"/>
    <mergeCell ref="B51:B52"/>
    <mergeCell ref="B17:B18"/>
    <mergeCell ref="B19:B20"/>
    <mergeCell ref="B21:B22"/>
    <mergeCell ref="B23:B24"/>
    <mergeCell ref="B27:B28"/>
    <mergeCell ref="B25:B26"/>
    <mergeCell ref="B31:B32"/>
    <mergeCell ref="B33:B34"/>
    <mergeCell ref="B41:B42"/>
    <mergeCell ref="B43:B44"/>
    <mergeCell ref="B45:B46"/>
    <mergeCell ref="B35:B36"/>
    <mergeCell ref="B39:B4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AA89"/>
  <sheetViews>
    <sheetView zoomScaleNormal="100" workbookViewId="0">
      <selection activeCell="R32" sqref="R32"/>
    </sheetView>
  </sheetViews>
  <sheetFormatPr baseColWidth="10" defaultRowHeight="12" x14ac:dyDescent="0.2"/>
  <cols>
    <col min="1" max="1" width="4.5703125" style="179" customWidth="1"/>
    <col min="2" max="2" width="25.140625" style="179" customWidth="1"/>
    <col min="3" max="3" width="14.7109375" style="179" bestFit="1" customWidth="1"/>
    <col min="4" max="4" width="10.85546875" style="179" customWidth="1"/>
    <col min="5" max="5" width="11.5703125" style="179" customWidth="1"/>
    <col min="6" max="6" width="15" style="179" customWidth="1"/>
    <col min="7" max="7" width="2.140625" style="179" customWidth="1"/>
    <col min="8" max="8" width="24.5703125" style="179" customWidth="1"/>
    <col min="9" max="9" width="11.140625" style="180" bestFit="1" customWidth="1"/>
    <col min="10" max="10" width="10.5703125" style="180" customWidth="1"/>
    <col min="11" max="11" width="11.140625" style="180" bestFit="1" customWidth="1"/>
    <col min="12" max="12" width="10.5703125" style="180" customWidth="1"/>
    <col min="13" max="13" width="11.140625" style="180" bestFit="1" customWidth="1"/>
    <col min="14" max="14" width="10.5703125" style="180" customWidth="1"/>
    <col min="15" max="15" width="11.140625" style="179" bestFit="1" customWidth="1"/>
    <col min="16" max="16384" width="11.42578125" style="179"/>
  </cols>
  <sheetData>
    <row r="1" spans="2:16" x14ac:dyDescent="0.2">
      <c r="I1" s="180" t="s">
        <v>457</v>
      </c>
      <c r="J1" s="180" t="s">
        <v>457</v>
      </c>
      <c r="K1" s="180" t="s">
        <v>458</v>
      </c>
      <c r="L1" s="180" t="s">
        <v>458</v>
      </c>
      <c r="M1" s="180" t="s">
        <v>459</v>
      </c>
      <c r="N1" s="180" t="s">
        <v>459</v>
      </c>
    </row>
    <row r="2" spans="2:16" x14ac:dyDescent="0.2">
      <c r="B2" s="795" t="s">
        <v>93</v>
      </c>
      <c r="C2" s="795"/>
      <c r="D2" s="795"/>
      <c r="E2" s="795"/>
      <c r="F2" s="795"/>
      <c r="G2" s="181"/>
      <c r="I2" s="796" t="s">
        <v>457</v>
      </c>
      <c r="J2" s="797"/>
      <c r="K2" s="796" t="s">
        <v>458</v>
      </c>
      <c r="L2" s="797"/>
      <c r="M2" s="796" t="s">
        <v>459</v>
      </c>
      <c r="N2" s="797"/>
      <c r="O2" s="796" t="s">
        <v>48</v>
      </c>
      <c r="P2" s="797"/>
    </row>
    <row r="3" spans="2:16" x14ac:dyDescent="0.2">
      <c r="B3" s="169" t="s">
        <v>84</v>
      </c>
      <c r="C3" s="81" t="s">
        <v>457</v>
      </c>
      <c r="D3" s="81" t="s">
        <v>458</v>
      </c>
      <c r="E3" s="81" t="s">
        <v>459</v>
      </c>
      <c r="F3" s="166" t="s">
        <v>229</v>
      </c>
      <c r="G3" s="172"/>
      <c r="I3" s="173" t="s">
        <v>95</v>
      </c>
      <c r="J3" s="174" t="s">
        <v>96</v>
      </c>
      <c r="K3" s="173" t="s">
        <v>95</v>
      </c>
      <c r="L3" s="174" t="s">
        <v>96</v>
      </c>
      <c r="M3" s="173" t="s">
        <v>95</v>
      </c>
      <c r="N3" s="174" t="s">
        <v>96</v>
      </c>
      <c r="O3" s="173" t="s">
        <v>95</v>
      </c>
      <c r="P3" s="174" t="s">
        <v>96</v>
      </c>
    </row>
    <row r="4" spans="2:16" x14ac:dyDescent="0.2">
      <c r="B4" s="33" t="s">
        <v>69</v>
      </c>
      <c r="C4" s="170">
        <f>'Tabla 9 '!C60+'Tabla 9 '!D60</f>
        <v>187.73</v>
      </c>
      <c r="D4" s="170">
        <f>'Tabla 9 '!E60+'Tabla 9 '!F60</f>
        <v>182.25399999999999</v>
      </c>
      <c r="E4" s="170">
        <f>'Tabla 9 '!G60+'Tabla 9 '!H60</f>
        <v>196.8</v>
      </c>
      <c r="F4" s="171">
        <f>SUM(C4:E4)</f>
        <v>566.78399999999999</v>
      </c>
      <c r="G4" s="175"/>
      <c r="H4" s="182" t="s">
        <v>69</v>
      </c>
      <c r="I4" s="183">
        <f>IF(I$3="Generación",INDEX($B$36:$E$63,MATCH($H4,$B$36:$B$63,0),MATCH(I$1,$B$36:$E$36,0)),INDEX($B$3:$E$30,MATCH($H4,$B$3:$B$30,0),MATCH(I$1,$B$3:$E$3,0)))</f>
        <v>185.00503</v>
      </c>
      <c r="J4" s="183">
        <f t="shared" ref="I4:N13" si="0">IF(J$3="Generación",INDEX($B$36:$E$63,MATCH($H4,$B$36:$B$63,0),MATCH(J$1,$B$36:$E$36,0)),INDEX($B$3:$E$30,MATCH($H4,$B$3:$B$30,0),MATCH(J$1,$B$3:$E$3,0)))</f>
        <v>187.73</v>
      </c>
      <c r="K4" s="183">
        <f t="shared" si="0"/>
        <v>188.43592000000001</v>
      </c>
      <c r="L4" s="183">
        <f t="shared" si="0"/>
        <v>182.25399999999999</v>
      </c>
      <c r="M4" s="183">
        <f t="shared" si="0"/>
        <v>147.62720999999999</v>
      </c>
      <c r="N4" s="183">
        <f t="shared" si="0"/>
        <v>196.8</v>
      </c>
      <c r="O4" s="184">
        <f>I4+K4+M4</f>
        <v>521.06816000000003</v>
      </c>
      <c r="P4" s="184">
        <f>J4+L4+N4</f>
        <v>566.78399999999999</v>
      </c>
    </row>
    <row r="5" spans="2:16" x14ac:dyDescent="0.2">
      <c r="B5" s="33" t="s">
        <v>87</v>
      </c>
      <c r="C5" s="170">
        <f>'Tabla 9 '!C61+'Tabla 9 '!D61</f>
        <v>62.36</v>
      </c>
      <c r="D5" s="170">
        <f>'Tabla 9 '!E61+'Tabla 9 '!F61</f>
        <v>65.766999999999996</v>
      </c>
      <c r="E5" s="170">
        <f>'Tabla 9 '!G61+'Tabla 9 '!H61</f>
        <v>61.4</v>
      </c>
      <c r="F5" s="171">
        <f t="shared" ref="F5:F30" si="1">SUM(C5:E5)</f>
        <v>189.52700000000002</v>
      </c>
      <c r="G5" s="175"/>
      <c r="H5" s="182" t="str">
        <f>+B5</f>
        <v>ANDINA</v>
      </c>
      <c r="I5" s="183">
        <f t="shared" si="0"/>
        <v>114.58</v>
      </c>
      <c r="J5" s="183">
        <f t="shared" si="0"/>
        <v>62.36</v>
      </c>
      <c r="K5" s="183">
        <f t="shared" si="0"/>
        <v>107.895</v>
      </c>
      <c r="L5" s="183">
        <f t="shared" si="0"/>
        <v>65.766999999999996</v>
      </c>
      <c r="M5" s="183">
        <f t="shared" si="0"/>
        <v>95.488</v>
      </c>
      <c r="N5" s="183">
        <f t="shared" si="0"/>
        <v>61.4</v>
      </c>
      <c r="O5" s="184">
        <f t="shared" ref="O5" si="2">I5+K5+M5</f>
        <v>317.96299999999997</v>
      </c>
      <c r="P5" s="184">
        <f>J5+L5+N5</f>
        <v>189.52700000000002</v>
      </c>
    </row>
    <row r="6" spans="2:16" x14ac:dyDescent="0.2">
      <c r="B6" s="33" t="s">
        <v>88</v>
      </c>
      <c r="C6" s="170">
        <f>'Tabla 9 '!C62+'Tabla 9 '!D62</f>
        <v>239.05</v>
      </c>
      <c r="D6" s="170">
        <f>'Tabla 9 '!E62+'Tabla 9 '!F62</f>
        <v>221.27799999999999</v>
      </c>
      <c r="E6" s="170">
        <f>'Tabla 9 '!G62+'Tabla 9 '!H62</f>
        <v>220.68</v>
      </c>
      <c r="F6" s="171">
        <f t="shared" si="1"/>
        <v>681.00800000000004</v>
      </c>
      <c r="G6" s="175"/>
      <c r="H6" s="182" t="str">
        <f>+B6</f>
        <v>ANGAMOS</v>
      </c>
      <c r="I6" s="183">
        <f t="shared" si="0"/>
        <v>321.54852</v>
      </c>
      <c r="J6" s="183">
        <f t="shared" si="0"/>
        <v>239.05</v>
      </c>
      <c r="K6" s="183">
        <f t="shared" si="0"/>
        <v>392.59041000000002</v>
      </c>
      <c r="L6" s="183">
        <f t="shared" si="0"/>
        <v>221.27799999999999</v>
      </c>
      <c r="M6" s="183">
        <f t="shared" si="0"/>
        <v>367.02330000000001</v>
      </c>
      <c r="N6" s="183">
        <f t="shared" si="0"/>
        <v>220.68</v>
      </c>
      <c r="O6" s="184">
        <f>I6+K6+M6</f>
        <v>1081.1622300000001</v>
      </c>
      <c r="P6" s="184">
        <f>J6+L6+N6</f>
        <v>681.00800000000004</v>
      </c>
    </row>
    <row r="7" spans="2:16" x14ac:dyDescent="0.2">
      <c r="B7" s="33" t="s">
        <v>94</v>
      </c>
      <c r="C7" s="170"/>
      <c r="D7" s="170"/>
      <c r="E7" s="170"/>
      <c r="F7" s="171">
        <f t="shared" si="1"/>
        <v>0</v>
      </c>
      <c r="G7" s="175"/>
      <c r="H7" s="182" t="s">
        <v>94</v>
      </c>
      <c r="I7" s="183">
        <f t="shared" si="0"/>
        <v>1.4981599999999999</v>
      </c>
      <c r="J7" s="183">
        <f t="shared" si="0"/>
        <v>0</v>
      </c>
      <c r="K7" s="183">
        <f t="shared" si="0"/>
        <v>1.4849699999999999</v>
      </c>
      <c r="L7" s="183">
        <f t="shared" si="0"/>
        <v>0</v>
      </c>
      <c r="M7" s="183">
        <f t="shared" si="0"/>
        <v>1.3833</v>
      </c>
      <c r="N7" s="183">
        <f t="shared" si="0"/>
        <v>0</v>
      </c>
      <c r="O7" s="184">
        <f t="shared" ref="O7:O20" si="3">I7+K7+M7</f>
        <v>4.3664300000000003</v>
      </c>
      <c r="P7" s="184">
        <f t="shared" ref="P7:P20" si="4">J7+L7+N7</f>
        <v>0</v>
      </c>
    </row>
    <row r="8" spans="2:16" x14ac:dyDescent="0.2">
      <c r="B8" s="33" t="s">
        <v>89</v>
      </c>
      <c r="C8" s="170">
        <f>'Tabla 9 '!C64+'Tabla 9 '!D64</f>
        <v>109.04</v>
      </c>
      <c r="D8" s="170">
        <f>'Tabla 9 '!E64+'Tabla 9 '!F64</f>
        <v>102.58199999999999</v>
      </c>
      <c r="E8" s="170">
        <f>'Tabla 9 '!G64+'Tabla 9 '!H64</f>
        <v>97.83</v>
      </c>
      <c r="F8" s="171">
        <f t="shared" si="1"/>
        <v>309.452</v>
      </c>
      <c r="G8" s="175"/>
      <c r="H8" s="182" t="str">
        <f>+B8</f>
        <v>CELTA</v>
      </c>
      <c r="I8" s="183">
        <f t="shared" si="0"/>
        <v>1.0292399999999999</v>
      </c>
      <c r="J8" s="183">
        <f t="shared" si="0"/>
        <v>109.04</v>
      </c>
      <c r="K8" s="183">
        <f t="shared" si="0"/>
        <v>0.35838999999999999</v>
      </c>
      <c r="L8" s="183">
        <f t="shared" si="0"/>
        <v>102.58199999999999</v>
      </c>
      <c r="M8" s="183">
        <f t="shared" si="0"/>
        <v>3.9391500000000002</v>
      </c>
      <c r="N8" s="183">
        <f t="shared" si="0"/>
        <v>97.83</v>
      </c>
      <c r="O8" s="184">
        <f t="shared" si="3"/>
        <v>5.3267800000000003</v>
      </c>
      <c r="P8" s="184">
        <f t="shared" si="4"/>
        <v>309.452</v>
      </c>
    </row>
    <row r="9" spans="2:16" x14ac:dyDescent="0.2">
      <c r="B9" s="33" t="s">
        <v>443</v>
      </c>
      <c r="C9" s="170">
        <f>'Tabla 9 '!C65+'Tabla 9 '!D65</f>
        <v>110.42</v>
      </c>
      <c r="D9" s="170">
        <f>'Tabla 9 '!E65+'Tabla 9 '!F65</f>
        <v>114.843</v>
      </c>
      <c r="E9" s="170">
        <f>'Tabla 9 '!G65+'Tabla 9 '!H65</f>
        <v>117.73</v>
      </c>
      <c r="F9" s="171">
        <f t="shared" si="1"/>
        <v>342.99299999999999</v>
      </c>
      <c r="G9" s="175"/>
      <c r="H9" s="182" t="s">
        <v>443</v>
      </c>
      <c r="I9" s="183">
        <f t="shared" si="0"/>
        <v>93.095889999999997</v>
      </c>
      <c r="J9" s="183">
        <f t="shared" si="0"/>
        <v>110.42</v>
      </c>
      <c r="K9" s="183">
        <f t="shared" si="0"/>
        <v>206.40827999999999</v>
      </c>
      <c r="L9" s="183">
        <f t="shared" si="0"/>
        <v>114.843</v>
      </c>
      <c r="M9" s="183">
        <f t="shared" si="0"/>
        <v>255.81801999999999</v>
      </c>
      <c r="N9" s="183">
        <f t="shared" si="0"/>
        <v>117.73</v>
      </c>
      <c r="O9" s="184">
        <f>I9+K9+M9</f>
        <v>555.32218999999998</v>
      </c>
      <c r="P9" s="184">
        <f t="shared" ref="P9:P10" si="5">J9+L9+N9</f>
        <v>342.99299999999999</v>
      </c>
    </row>
    <row r="10" spans="2:16" x14ac:dyDescent="0.2">
      <c r="B10" s="33" t="s">
        <v>604</v>
      </c>
      <c r="C10" s="170"/>
      <c r="D10" s="170"/>
      <c r="E10" s="170"/>
      <c r="F10" s="171">
        <f t="shared" si="1"/>
        <v>0</v>
      </c>
      <c r="G10" s="175"/>
      <c r="H10" s="182" t="s">
        <v>604</v>
      </c>
      <c r="I10" s="183">
        <f t="shared" si="0"/>
        <v>22.484660000000002</v>
      </c>
      <c r="J10" s="183">
        <f t="shared" si="0"/>
        <v>0</v>
      </c>
      <c r="K10" s="183">
        <f t="shared" si="0"/>
        <v>27.053699999999999</v>
      </c>
      <c r="L10" s="183">
        <f t="shared" si="0"/>
        <v>0</v>
      </c>
      <c r="M10" s="183">
        <f t="shared" si="0"/>
        <v>32.957949999999997</v>
      </c>
      <c r="N10" s="183">
        <f t="shared" si="0"/>
        <v>0</v>
      </c>
      <c r="O10" s="184">
        <f>I10+K10+M10</f>
        <v>82.496309999999994</v>
      </c>
      <c r="P10" s="184">
        <f t="shared" si="5"/>
        <v>0</v>
      </c>
    </row>
    <row r="11" spans="2:16" x14ac:dyDescent="0.2">
      <c r="B11" s="33" t="s">
        <v>350</v>
      </c>
      <c r="E11" s="170"/>
      <c r="F11" s="171">
        <f t="shared" si="1"/>
        <v>0</v>
      </c>
      <c r="G11" s="175"/>
      <c r="H11" s="182" t="s">
        <v>350</v>
      </c>
      <c r="I11" s="183">
        <f t="shared" si="0"/>
        <v>1.7184699999999999</v>
      </c>
      <c r="J11" s="183">
        <f t="shared" si="0"/>
        <v>0</v>
      </c>
      <c r="K11" s="183">
        <f t="shared" si="0"/>
        <v>1.8150900000000001</v>
      </c>
      <c r="L11" s="183">
        <f t="shared" si="0"/>
        <v>0</v>
      </c>
      <c r="M11" s="183">
        <f t="shared" si="0"/>
        <v>1.7063600000000001</v>
      </c>
      <c r="N11" s="183">
        <f t="shared" si="0"/>
        <v>0</v>
      </c>
      <c r="O11" s="184">
        <f>I11+K11+M11</f>
        <v>5.2399199999999997</v>
      </c>
      <c r="P11" s="184">
        <f t="shared" si="4"/>
        <v>0</v>
      </c>
    </row>
    <row r="12" spans="2:16" x14ac:dyDescent="0.2">
      <c r="B12" s="33" t="s">
        <v>601</v>
      </c>
      <c r="C12" s="170">
        <f>'Tabla 9 '!C66+'Tabla 9 '!D66</f>
        <v>568.08000000000004</v>
      </c>
      <c r="D12" s="170">
        <f>'Tabla 9 '!E66+'Tabla 9 '!F66</f>
        <v>559.64699999999993</v>
      </c>
      <c r="E12" s="170">
        <f>'Tabla 9 '!G66+'Tabla 9 '!H66</f>
        <v>531.31999999999994</v>
      </c>
      <c r="F12" s="171">
        <f t="shared" si="1"/>
        <v>1659.0469999999998</v>
      </c>
      <c r="G12" s="175"/>
      <c r="H12" s="182" t="s">
        <v>601</v>
      </c>
      <c r="I12" s="183">
        <f t="shared" si="0"/>
        <v>574.36375999999996</v>
      </c>
      <c r="J12" s="183">
        <f t="shared" si="0"/>
        <v>568.08000000000004</v>
      </c>
      <c r="K12" s="183">
        <f t="shared" si="0"/>
        <v>460.86083000000002</v>
      </c>
      <c r="L12" s="183">
        <f t="shared" si="0"/>
        <v>559.64699999999993</v>
      </c>
      <c r="M12" s="183">
        <f t="shared" si="0"/>
        <v>432.05022000000002</v>
      </c>
      <c r="N12" s="183">
        <f t="shared" si="0"/>
        <v>531.31999999999994</v>
      </c>
      <c r="O12" s="184">
        <f t="shared" si="3"/>
        <v>1467.2748100000001</v>
      </c>
      <c r="P12" s="184">
        <f t="shared" si="4"/>
        <v>1659.0469999999998</v>
      </c>
    </row>
    <row r="13" spans="2:16" x14ac:dyDescent="0.2">
      <c r="B13" s="33" t="s">
        <v>90</v>
      </c>
      <c r="C13" s="170">
        <f>'Tabla 9 '!C68+'Tabla 9 '!D68</f>
        <v>35.04</v>
      </c>
      <c r="D13" s="170">
        <f>'Tabla 9 '!D68+'Tabla 9 '!E68</f>
        <v>34.473999999999997</v>
      </c>
      <c r="E13" s="170">
        <f>'Tabla 9 '!G68+'Tabla 9 '!H68</f>
        <v>33.19</v>
      </c>
      <c r="F13" s="171">
        <f t="shared" si="1"/>
        <v>102.70399999999999</v>
      </c>
      <c r="G13" s="175"/>
      <c r="H13" s="182" t="str">
        <f>+B13</f>
        <v>ENORCHILE</v>
      </c>
      <c r="I13" s="183">
        <f t="shared" si="0"/>
        <v>3.4893800000000001</v>
      </c>
      <c r="J13" s="183">
        <f>IF(J$3="Generación",INDEX($B$36:$E$63,MATCH($H13,$B$36:$B$63,0),MATCH(J$1,$B$36:$E$36,0)),INDEX($B$3:$E$30,MATCH($H13,$B$3:$B$30,0),MATCH(J$1,$B$3:$E$3,0)))</f>
        <v>35.04</v>
      </c>
      <c r="K13" s="183">
        <f t="shared" si="0"/>
        <v>0.41435</v>
      </c>
      <c r="L13" s="183">
        <f t="shared" si="0"/>
        <v>34.473999999999997</v>
      </c>
      <c r="M13" s="183">
        <f t="shared" si="0"/>
        <v>1.68648</v>
      </c>
      <c r="N13" s="183">
        <f t="shared" si="0"/>
        <v>33.19</v>
      </c>
      <c r="O13" s="184">
        <f>I13+K13+M13</f>
        <v>5.5902100000000008</v>
      </c>
      <c r="P13" s="184">
        <f t="shared" si="4"/>
        <v>102.70399999999999</v>
      </c>
    </row>
    <row r="14" spans="2:16" x14ac:dyDescent="0.2">
      <c r="B14" s="167" t="s">
        <v>372</v>
      </c>
      <c r="C14" s="170"/>
      <c r="D14" s="170"/>
      <c r="E14" s="170"/>
      <c r="F14" s="171">
        <f t="shared" si="1"/>
        <v>0</v>
      </c>
      <c r="G14" s="175"/>
      <c r="H14" s="182" t="s">
        <v>372</v>
      </c>
      <c r="I14" s="183">
        <f t="shared" ref="I14:N23" si="6">IF(I$3="Generación",INDEX($B$36:$E$63,MATCH($H14,$B$36:$B$63,0),MATCH(I$1,$B$36:$E$36,0)),INDEX($B$3:$E$30,MATCH($H14,$B$3:$B$30,0),MATCH(I$1,$B$3:$E$3,0)))</f>
        <v>0.89344999999999997</v>
      </c>
      <c r="J14" s="183">
        <f t="shared" si="6"/>
        <v>0</v>
      </c>
      <c r="K14" s="183">
        <f t="shared" si="6"/>
        <v>6.9070000000000006E-2</v>
      </c>
      <c r="L14" s="183">
        <f t="shared" si="6"/>
        <v>0</v>
      </c>
      <c r="M14" s="183">
        <f t="shared" si="6"/>
        <v>0.65607000000000004</v>
      </c>
      <c r="N14" s="183">
        <f t="shared" si="6"/>
        <v>0</v>
      </c>
      <c r="O14" s="184">
        <f t="shared" si="3"/>
        <v>1.61859</v>
      </c>
      <c r="P14" s="184">
        <f t="shared" si="4"/>
        <v>0</v>
      </c>
    </row>
    <row r="15" spans="2:16" x14ac:dyDescent="0.2">
      <c r="B15" s="33" t="s">
        <v>68</v>
      </c>
      <c r="C15" s="170">
        <f>'Tabla 9 '!C70+'Tabla 9 '!D70</f>
        <v>10.55</v>
      </c>
      <c r="D15" s="170">
        <f>'Tabla 9 '!E70+'Tabla 9 '!F70</f>
        <v>11.234999999999999</v>
      </c>
      <c r="E15" s="170">
        <f>'Tabla 9 '!G70+'Tabla 9 '!H70</f>
        <v>11.17</v>
      </c>
      <c r="F15" s="171">
        <f t="shared" si="1"/>
        <v>32.954999999999998</v>
      </c>
      <c r="G15" s="175"/>
      <c r="H15" s="182" t="str">
        <f>+B15</f>
        <v>GASATACAMA</v>
      </c>
      <c r="I15" s="183">
        <f t="shared" si="6"/>
        <v>113.64091999999999</v>
      </c>
      <c r="J15" s="183">
        <f t="shared" si="6"/>
        <v>10.55</v>
      </c>
      <c r="K15" s="183">
        <f t="shared" si="6"/>
        <v>4.5327000000000002</v>
      </c>
      <c r="L15" s="183">
        <f t="shared" si="6"/>
        <v>11.234999999999999</v>
      </c>
      <c r="M15" s="183">
        <f t="shared" si="6"/>
        <v>37.478610000000003</v>
      </c>
      <c r="N15" s="183">
        <f t="shared" si="6"/>
        <v>11.17</v>
      </c>
      <c r="O15" s="184">
        <f t="shared" si="3"/>
        <v>155.65223</v>
      </c>
      <c r="P15" s="184">
        <f t="shared" si="4"/>
        <v>32.954999999999998</v>
      </c>
    </row>
    <row r="16" spans="2:16" x14ac:dyDescent="0.2">
      <c r="B16" s="167" t="s">
        <v>387</v>
      </c>
      <c r="C16" s="170"/>
      <c r="D16" s="170"/>
      <c r="E16" s="170"/>
      <c r="F16" s="171">
        <f t="shared" si="1"/>
        <v>0</v>
      </c>
      <c r="G16" s="175"/>
      <c r="H16" s="182" t="s">
        <v>387</v>
      </c>
      <c r="I16" s="183">
        <f t="shared" si="6"/>
        <v>12.190720000000001</v>
      </c>
      <c r="J16" s="183">
        <f t="shared" si="6"/>
        <v>0</v>
      </c>
      <c r="K16" s="183">
        <f t="shared" si="6"/>
        <v>14.73245</v>
      </c>
      <c r="L16" s="183">
        <f t="shared" si="6"/>
        <v>0</v>
      </c>
      <c r="M16" s="183">
        <f t="shared" si="6"/>
        <v>16.767140000000001</v>
      </c>
      <c r="N16" s="183">
        <f t="shared" si="6"/>
        <v>0</v>
      </c>
      <c r="O16" s="184">
        <f t="shared" si="3"/>
        <v>43.690309999999997</v>
      </c>
      <c r="P16" s="184">
        <f t="shared" si="4"/>
        <v>0</v>
      </c>
    </row>
    <row r="17" spans="2:16" x14ac:dyDescent="0.2">
      <c r="B17" s="33" t="s">
        <v>91</v>
      </c>
      <c r="C17" s="170">
        <f>'Tabla 9 '!C72+'Tabla 9 '!D72</f>
        <v>103.98</v>
      </c>
      <c r="D17" s="170">
        <f>'Tabla 9 '!E72+'Tabla 9 '!F72</f>
        <v>98.998000000000005</v>
      </c>
      <c r="E17" s="170">
        <f>'Tabla 9 '!G72+'Tabla 9 '!H72</f>
        <v>104.3</v>
      </c>
      <c r="F17" s="171">
        <f t="shared" si="1"/>
        <v>307.27800000000002</v>
      </c>
      <c r="G17" s="175"/>
      <c r="H17" s="182" t="str">
        <f>+B17</f>
        <v>HORNITOS</v>
      </c>
      <c r="I17" s="183">
        <f t="shared" si="6"/>
        <v>78.040999999999997</v>
      </c>
      <c r="J17" s="183">
        <f t="shared" si="6"/>
        <v>103.98</v>
      </c>
      <c r="K17" s="183">
        <f t="shared" si="6"/>
        <v>108.779</v>
      </c>
      <c r="L17" s="183">
        <f t="shared" si="6"/>
        <v>98.998000000000005</v>
      </c>
      <c r="M17" s="183">
        <f t="shared" si="6"/>
        <v>109.937</v>
      </c>
      <c r="N17" s="183">
        <f t="shared" si="6"/>
        <v>104.3</v>
      </c>
      <c r="O17" s="184">
        <f t="shared" si="3"/>
        <v>296.75700000000001</v>
      </c>
      <c r="P17" s="184">
        <f t="shared" si="4"/>
        <v>307.27800000000002</v>
      </c>
    </row>
    <row r="18" spans="2:16" x14ac:dyDescent="0.2">
      <c r="B18" s="33" t="s">
        <v>357</v>
      </c>
      <c r="C18" s="170"/>
      <c r="D18" s="170"/>
      <c r="E18" s="170"/>
      <c r="F18" s="171">
        <f t="shared" si="1"/>
        <v>0</v>
      </c>
      <c r="G18" s="175"/>
      <c r="H18" s="182" t="s">
        <v>357</v>
      </c>
      <c r="I18" s="183">
        <f t="shared" si="6"/>
        <v>0.31476999999999999</v>
      </c>
      <c r="J18" s="183">
        <f t="shared" si="6"/>
        <v>0</v>
      </c>
      <c r="K18" s="183">
        <f t="shared" si="6"/>
        <v>0.39300000000000002</v>
      </c>
      <c r="L18" s="183">
        <f t="shared" si="6"/>
        <v>0</v>
      </c>
      <c r="M18" s="183">
        <f t="shared" si="6"/>
        <v>8.4029999999999994E-2</v>
      </c>
      <c r="N18" s="183">
        <f t="shared" si="6"/>
        <v>0</v>
      </c>
      <c r="O18" s="184">
        <f t="shared" si="3"/>
        <v>0.79180000000000006</v>
      </c>
      <c r="P18" s="184">
        <f t="shared" si="4"/>
        <v>0</v>
      </c>
    </row>
    <row r="19" spans="2:16" x14ac:dyDescent="0.2">
      <c r="B19" s="33" t="s">
        <v>512</v>
      </c>
      <c r="C19" s="170"/>
      <c r="D19" s="170"/>
      <c r="E19" s="170"/>
      <c r="F19" s="171">
        <f t="shared" si="1"/>
        <v>0</v>
      </c>
      <c r="G19" s="175"/>
      <c r="H19" s="182" t="s">
        <v>512</v>
      </c>
      <c r="I19" s="183">
        <f t="shared" si="6"/>
        <v>14.027200000000001</v>
      </c>
      <c r="J19" s="183">
        <f t="shared" si="6"/>
        <v>0</v>
      </c>
      <c r="K19" s="183">
        <f t="shared" si="6"/>
        <v>6.8134199999999998</v>
      </c>
      <c r="L19" s="183">
        <f t="shared" si="6"/>
        <v>0</v>
      </c>
      <c r="M19" s="183">
        <f t="shared" si="6"/>
        <v>10.337009999999999</v>
      </c>
      <c r="N19" s="183">
        <f t="shared" si="6"/>
        <v>0</v>
      </c>
      <c r="O19" s="184">
        <f t="shared" si="3"/>
        <v>31.177630000000001</v>
      </c>
      <c r="P19" s="184">
        <f t="shared" si="4"/>
        <v>0</v>
      </c>
    </row>
    <row r="20" spans="2:16" x14ac:dyDescent="0.2">
      <c r="B20" s="33" t="s">
        <v>175</v>
      </c>
      <c r="C20" s="170">
        <f>'Tabla 9 '!C74+'Tabla 9 '!D74</f>
        <v>0.59</v>
      </c>
      <c r="D20" s="170">
        <f>'Tabla 9 '!E74+'Tabla 9 '!F74</f>
        <v>0.43</v>
      </c>
      <c r="E20" s="170">
        <f>'Tabla 9 '!G74+'Tabla 9 '!H74</f>
        <v>0.62</v>
      </c>
      <c r="F20" s="171">
        <f t="shared" si="1"/>
        <v>1.6400000000000001</v>
      </c>
      <c r="G20" s="175"/>
      <c r="H20" s="182" t="str">
        <f>+B20</f>
        <v>NORACID</v>
      </c>
      <c r="I20" s="183">
        <f t="shared" si="6"/>
        <v>13.22564</v>
      </c>
      <c r="J20" s="183">
        <f t="shared" si="6"/>
        <v>0.59</v>
      </c>
      <c r="K20" s="183">
        <f t="shared" si="6"/>
        <v>12.79081</v>
      </c>
      <c r="L20" s="183">
        <f t="shared" si="6"/>
        <v>0.43</v>
      </c>
      <c r="M20" s="183">
        <f t="shared" si="6"/>
        <v>12.17201</v>
      </c>
      <c r="N20" s="183">
        <f t="shared" si="6"/>
        <v>0.62</v>
      </c>
      <c r="O20" s="184">
        <f t="shared" si="3"/>
        <v>38.188459999999999</v>
      </c>
      <c r="P20" s="184">
        <f t="shared" si="4"/>
        <v>1.6400000000000001</v>
      </c>
    </row>
    <row r="21" spans="2:16" x14ac:dyDescent="0.2">
      <c r="B21" s="33" t="s">
        <v>209</v>
      </c>
      <c r="C21" s="170">
        <f>'Tabla 9 '!C75+'Tabla 9 '!D75</f>
        <v>1.57</v>
      </c>
      <c r="D21" s="170">
        <f>'Tabla 9 '!E75+'Tabla 9 '!F75</f>
        <v>1.536</v>
      </c>
      <c r="E21" s="170">
        <f>'Tabla 9 '!G75+'Tabla 9 '!H75</f>
        <v>1.5</v>
      </c>
      <c r="F21" s="171">
        <f t="shared" si="1"/>
        <v>4.6059999999999999</v>
      </c>
      <c r="G21" s="175"/>
      <c r="H21" s="182" t="str">
        <f>+B21</f>
        <v>ON GROUP</v>
      </c>
      <c r="I21" s="183">
        <f t="shared" si="6"/>
        <v>0.32430999999999999</v>
      </c>
      <c r="J21" s="183">
        <f t="shared" si="6"/>
        <v>1.57</v>
      </c>
      <c r="K21" s="183">
        <f t="shared" si="6"/>
        <v>2.7980000000000001E-2</v>
      </c>
      <c r="L21" s="183">
        <f t="shared" si="6"/>
        <v>1.536</v>
      </c>
      <c r="M21" s="183">
        <f t="shared" si="6"/>
        <v>0.14732000000000001</v>
      </c>
      <c r="N21" s="183">
        <f t="shared" si="6"/>
        <v>1.5</v>
      </c>
      <c r="O21" s="184">
        <f t="shared" ref="O21:P24" si="7">I21+K21+M21</f>
        <v>0.49961</v>
      </c>
      <c r="P21" s="184">
        <f t="shared" si="7"/>
        <v>4.6059999999999999</v>
      </c>
    </row>
    <row r="22" spans="2:16" x14ac:dyDescent="0.2">
      <c r="B22" s="33" t="s">
        <v>430</v>
      </c>
      <c r="C22" s="170"/>
      <c r="D22" s="170"/>
      <c r="E22" s="170"/>
      <c r="F22" s="171">
        <f t="shared" si="1"/>
        <v>0</v>
      </c>
      <c r="G22" s="175"/>
      <c r="H22" s="182" t="s">
        <v>430</v>
      </c>
      <c r="I22" s="183">
        <f t="shared" si="6"/>
        <v>10.48258</v>
      </c>
      <c r="J22" s="183">
        <f t="shared" si="6"/>
        <v>0</v>
      </c>
      <c r="K22" s="183">
        <f t="shared" si="6"/>
        <v>13.046989999999999</v>
      </c>
      <c r="L22" s="183">
        <f t="shared" si="6"/>
        <v>0</v>
      </c>
      <c r="M22" s="183">
        <f t="shared" si="6"/>
        <v>14.715809999999999</v>
      </c>
      <c r="N22" s="183">
        <f t="shared" si="6"/>
        <v>0</v>
      </c>
      <c r="O22" s="184">
        <f t="shared" si="7"/>
        <v>38.245379999999997</v>
      </c>
      <c r="P22" s="184">
        <f t="shared" si="7"/>
        <v>0</v>
      </c>
    </row>
    <row r="23" spans="2:16" x14ac:dyDescent="0.2">
      <c r="B23" s="33" t="s">
        <v>475</v>
      </c>
      <c r="C23" s="170"/>
      <c r="D23" s="170"/>
      <c r="E23" s="170"/>
      <c r="F23" s="171">
        <f t="shared" si="1"/>
        <v>0</v>
      </c>
      <c r="G23" s="175"/>
      <c r="H23" s="182" t="s">
        <v>475</v>
      </c>
      <c r="I23" s="183">
        <f t="shared" si="6"/>
        <v>8.6309999999999998E-2</v>
      </c>
      <c r="J23" s="183">
        <f t="shared" si="6"/>
        <v>0</v>
      </c>
      <c r="K23" s="183">
        <f t="shared" si="6"/>
        <v>9.307E-2</v>
      </c>
      <c r="L23" s="183">
        <f t="shared" si="6"/>
        <v>0</v>
      </c>
      <c r="M23" s="183">
        <f t="shared" si="6"/>
        <v>9.8290000000000002E-2</v>
      </c>
      <c r="N23" s="183">
        <f t="shared" si="6"/>
        <v>0</v>
      </c>
      <c r="O23" s="184">
        <f t="shared" ref="O23" si="8">I23+K23+M23</f>
        <v>0.27766999999999997</v>
      </c>
      <c r="P23" s="184">
        <f t="shared" ref="P23" si="9">J23+L23+N23</f>
        <v>0</v>
      </c>
    </row>
    <row r="24" spans="2:16" x14ac:dyDescent="0.2">
      <c r="B24" s="33" t="s">
        <v>432</v>
      </c>
      <c r="C24" s="170"/>
      <c r="D24" s="170"/>
      <c r="E24" s="170"/>
      <c r="F24" s="171">
        <f t="shared" si="1"/>
        <v>0</v>
      </c>
      <c r="G24" s="175"/>
      <c r="H24" s="182" t="s">
        <v>432</v>
      </c>
      <c r="I24" s="183">
        <f t="shared" ref="I24:N30" si="10">IF(I$3="Generación",INDEX($B$36:$E$63,MATCH($H24,$B$36:$B$63,0),MATCH(I$1,$B$36:$E$36,0)),INDEX($B$3:$E$30,MATCH($H24,$B$3:$B$30,0),MATCH(I$1,$B$3:$E$3,0)))</f>
        <v>1.92903</v>
      </c>
      <c r="J24" s="183">
        <f t="shared" si="10"/>
        <v>0</v>
      </c>
      <c r="K24" s="183">
        <f t="shared" si="10"/>
        <v>2.1771699999999998</v>
      </c>
      <c r="L24" s="183">
        <f t="shared" si="10"/>
        <v>0</v>
      </c>
      <c r="M24" s="183">
        <f t="shared" si="10"/>
        <v>2.5760299999999998</v>
      </c>
      <c r="N24" s="183">
        <f t="shared" si="10"/>
        <v>0</v>
      </c>
      <c r="O24" s="184">
        <f t="shared" si="7"/>
        <v>6.6822299999999988</v>
      </c>
      <c r="P24" s="184">
        <f t="shared" si="7"/>
        <v>0</v>
      </c>
    </row>
    <row r="25" spans="2:16" x14ac:dyDescent="0.2">
      <c r="B25" s="33" t="s">
        <v>354</v>
      </c>
      <c r="C25" s="170">
        <f>'Tabla 9 '!C79+'Tabla 9 '!D79</f>
        <v>1.45</v>
      </c>
      <c r="D25" s="170">
        <f>'Tabla 9 '!E79+'Tabla 9 '!F79</f>
        <v>1.742</v>
      </c>
      <c r="E25" s="170">
        <f>'Tabla 9 '!G79+'Tabla 9 '!H79</f>
        <v>1.92</v>
      </c>
      <c r="F25" s="171">
        <f t="shared" si="1"/>
        <v>5.1120000000000001</v>
      </c>
      <c r="G25" s="175"/>
      <c r="H25" s="182" t="s">
        <v>354</v>
      </c>
      <c r="I25" s="183">
        <f t="shared" si="10"/>
        <v>1.4544999999999999</v>
      </c>
      <c r="J25" s="183">
        <f t="shared" si="10"/>
        <v>1.45</v>
      </c>
      <c r="K25" s="183">
        <f t="shared" si="10"/>
        <v>1.7419500000000001</v>
      </c>
      <c r="L25" s="183">
        <f t="shared" si="10"/>
        <v>1.742</v>
      </c>
      <c r="M25" s="183">
        <f t="shared" si="10"/>
        <v>1.9202999999999999</v>
      </c>
      <c r="N25" s="183">
        <f t="shared" si="10"/>
        <v>1.92</v>
      </c>
      <c r="O25" s="184">
        <f t="shared" ref="O25:P25" si="11">I25+K25+M25</f>
        <v>5.1167499999999997</v>
      </c>
      <c r="P25" s="184">
        <f t="shared" si="11"/>
        <v>5.1120000000000001</v>
      </c>
    </row>
    <row r="26" spans="2:16" x14ac:dyDescent="0.2">
      <c r="B26" s="33" t="s">
        <v>355</v>
      </c>
      <c r="C26" s="170">
        <f>'Tabla 9 '!C80+'Tabla 9 '!D80</f>
        <v>2.63</v>
      </c>
      <c r="D26" s="170">
        <f>'Tabla 9 '!E80+'Tabla 9 '!F80</f>
        <v>3.07</v>
      </c>
      <c r="E26" s="170">
        <f>'Tabla 9 '!G80+'Tabla 9 '!H80</f>
        <v>3.42</v>
      </c>
      <c r="F26" s="171">
        <f t="shared" si="1"/>
        <v>9.1199999999999992</v>
      </c>
      <c r="G26" s="175"/>
      <c r="H26" s="182" t="s">
        <v>355</v>
      </c>
      <c r="I26" s="183">
        <f t="shared" si="10"/>
        <v>3.14133</v>
      </c>
      <c r="J26" s="183">
        <f t="shared" si="10"/>
        <v>2.63</v>
      </c>
      <c r="K26" s="183">
        <f t="shared" si="10"/>
        <v>3.7105299999999999</v>
      </c>
      <c r="L26" s="183">
        <f t="shared" si="10"/>
        <v>3.07</v>
      </c>
      <c r="M26" s="183">
        <f t="shared" si="10"/>
        <v>4.0779399999999999</v>
      </c>
      <c r="N26" s="183">
        <f t="shared" si="10"/>
        <v>3.42</v>
      </c>
      <c r="O26" s="184">
        <f t="shared" ref="O26:P30" si="12">I26+K26+M26</f>
        <v>10.9298</v>
      </c>
      <c r="P26" s="184">
        <f t="shared" si="12"/>
        <v>9.1199999999999992</v>
      </c>
    </row>
    <row r="27" spans="2:16" x14ac:dyDescent="0.2">
      <c r="B27" s="33" t="s">
        <v>326</v>
      </c>
      <c r="C27" s="170"/>
      <c r="D27" s="170"/>
      <c r="E27" s="170"/>
      <c r="F27" s="171">
        <f t="shared" si="1"/>
        <v>0</v>
      </c>
      <c r="G27" s="175"/>
      <c r="H27" s="182" t="s">
        <v>326</v>
      </c>
      <c r="I27" s="183">
        <f t="shared" si="10"/>
        <v>4.8532400000000004</v>
      </c>
      <c r="J27" s="183">
        <f t="shared" si="10"/>
        <v>0</v>
      </c>
      <c r="K27" s="183">
        <f t="shared" si="10"/>
        <v>5.4764400000000002</v>
      </c>
      <c r="L27" s="183">
        <f t="shared" si="10"/>
        <v>0</v>
      </c>
      <c r="M27" s="183">
        <f t="shared" si="10"/>
        <v>5.5457200000000002</v>
      </c>
      <c r="N27" s="183">
        <f t="shared" si="10"/>
        <v>0</v>
      </c>
      <c r="O27" s="184">
        <f t="shared" si="12"/>
        <v>15.875399999999999</v>
      </c>
      <c r="P27" s="184">
        <f t="shared" si="12"/>
        <v>0</v>
      </c>
    </row>
    <row r="28" spans="2:16" x14ac:dyDescent="0.2">
      <c r="B28" s="33" t="s">
        <v>448</v>
      </c>
      <c r="C28" s="170"/>
      <c r="D28" s="170"/>
      <c r="E28" s="170"/>
      <c r="F28" s="171">
        <f t="shared" si="1"/>
        <v>0</v>
      </c>
      <c r="G28" s="175"/>
      <c r="H28" s="182" t="s">
        <v>448</v>
      </c>
      <c r="I28" s="183">
        <f t="shared" si="10"/>
        <v>16.225239999999999</v>
      </c>
      <c r="J28" s="183">
        <f t="shared" si="10"/>
        <v>0</v>
      </c>
      <c r="K28" s="183">
        <f t="shared" si="10"/>
        <v>58.2102</v>
      </c>
      <c r="L28" s="183">
        <f t="shared" si="10"/>
        <v>0</v>
      </c>
      <c r="M28" s="183">
        <f t="shared" si="10"/>
        <v>40.764090000000003</v>
      </c>
      <c r="N28" s="183">
        <f t="shared" si="10"/>
        <v>0</v>
      </c>
      <c r="O28" s="184">
        <f t="shared" ref="O28" si="13">I28+K28+M28</f>
        <v>115.19953000000001</v>
      </c>
      <c r="P28" s="184">
        <f t="shared" ref="P28" si="14">J28+L28+N28</f>
        <v>0</v>
      </c>
    </row>
    <row r="29" spans="2:16" x14ac:dyDescent="0.2">
      <c r="B29" s="167" t="s">
        <v>365</v>
      </c>
      <c r="C29" s="170"/>
      <c r="D29" s="170"/>
      <c r="E29" s="170"/>
      <c r="F29" s="171">
        <f t="shared" si="1"/>
        <v>0</v>
      </c>
      <c r="G29" s="175"/>
      <c r="H29" s="182" t="s">
        <v>365</v>
      </c>
      <c r="I29" s="183">
        <f t="shared" si="10"/>
        <v>0</v>
      </c>
      <c r="J29" s="183">
        <f t="shared" si="10"/>
        <v>0</v>
      </c>
      <c r="K29" s="183">
        <f t="shared" si="10"/>
        <v>0</v>
      </c>
      <c r="L29" s="183">
        <f t="shared" si="10"/>
        <v>0</v>
      </c>
      <c r="M29" s="183">
        <f t="shared" si="10"/>
        <v>0</v>
      </c>
      <c r="N29" s="183">
        <f t="shared" si="10"/>
        <v>0</v>
      </c>
      <c r="O29" s="184">
        <f t="shared" si="12"/>
        <v>0</v>
      </c>
      <c r="P29" s="184">
        <f t="shared" si="12"/>
        <v>0</v>
      </c>
    </row>
    <row r="30" spans="2:16" x14ac:dyDescent="0.2">
      <c r="B30" s="167" t="s">
        <v>325</v>
      </c>
      <c r="C30" s="170"/>
      <c r="D30" s="170"/>
      <c r="E30" s="170"/>
      <c r="F30" s="171">
        <f t="shared" si="1"/>
        <v>0</v>
      </c>
      <c r="G30" s="175"/>
      <c r="H30" s="182" t="s">
        <v>325</v>
      </c>
      <c r="I30" s="183">
        <f t="shared" si="10"/>
        <v>17.911899999999999</v>
      </c>
      <c r="J30" s="183">
        <f t="shared" si="10"/>
        <v>0</v>
      </c>
      <c r="K30" s="183">
        <f t="shared" si="10"/>
        <v>18.934519999999999</v>
      </c>
      <c r="L30" s="183">
        <f t="shared" si="10"/>
        <v>0</v>
      </c>
      <c r="M30" s="183">
        <f t="shared" si="10"/>
        <v>20.826750000000001</v>
      </c>
      <c r="N30" s="183">
        <f t="shared" si="10"/>
        <v>0</v>
      </c>
      <c r="O30" s="184">
        <f t="shared" si="12"/>
        <v>57.673169999999999</v>
      </c>
      <c r="P30" s="184">
        <f t="shared" si="12"/>
        <v>0</v>
      </c>
    </row>
    <row r="31" spans="2:16" x14ac:dyDescent="0.2">
      <c r="B31" s="33" t="s">
        <v>66</v>
      </c>
      <c r="C31" s="171">
        <f>SUM(C4:C30)</f>
        <v>1432.4899999999998</v>
      </c>
      <c r="D31" s="171">
        <f>SUM(D4:D30)</f>
        <v>1397.8559999999998</v>
      </c>
      <c r="E31" s="171">
        <f>SUM(E4:E30)</f>
        <v>1381.88</v>
      </c>
      <c r="F31" s="171">
        <f>SUM(F4:F30)</f>
        <v>4212.2259999999997</v>
      </c>
      <c r="G31" s="175"/>
      <c r="H31" s="33" t="s">
        <v>66</v>
      </c>
      <c r="I31" s="185">
        <f t="shared" ref="I31:P31" si="15">SUM(I4:I30)</f>
        <v>1607.5552500000001</v>
      </c>
      <c r="J31" s="185">
        <f t="shared" si="15"/>
        <v>1432.4899999999998</v>
      </c>
      <c r="K31" s="185">
        <f t="shared" si="15"/>
        <v>1638.8462400000001</v>
      </c>
      <c r="L31" s="185">
        <f t="shared" si="15"/>
        <v>1397.8559999999998</v>
      </c>
      <c r="M31" s="185">
        <f t="shared" si="15"/>
        <v>1617.7841099999996</v>
      </c>
      <c r="N31" s="185">
        <f t="shared" si="15"/>
        <v>1381.88</v>
      </c>
      <c r="O31" s="185">
        <f t="shared" si="15"/>
        <v>4864.1856000000007</v>
      </c>
      <c r="P31" s="184">
        <f t="shared" si="15"/>
        <v>4212.2259999999997</v>
      </c>
    </row>
    <row r="32" spans="2:16" x14ac:dyDescent="0.2">
      <c r="G32" s="175"/>
      <c r="I32" s="179"/>
      <c r="J32" s="179"/>
      <c r="K32" s="179"/>
      <c r="L32" s="179"/>
      <c r="M32" s="179"/>
      <c r="N32" s="179"/>
    </row>
    <row r="33" spans="2:27" x14ac:dyDescent="0.2">
      <c r="F33" s="186"/>
    </row>
    <row r="35" spans="2:27" x14ac:dyDescent="0.2">
      <c r="B35" s="795" t="s">
        <v>356</v>
      </c>
      <c r="C35" s="795"/>
      <c r="D35" s="795"/>
      <c r="E35" s="795"/>
      <c r="F35" s="795"/>
    </row>
    <row r="36" spans="2:27" x14ac:dyDescent="0.2">
      <c r="B36" s="169" t="s">
        <v>84</v>
      </c>
      <c r="C36" s="81" t="s">
        <v>457</v>
      </c>
      <c r="D36" s="81" t="s">
        <v>458</v>
      </c>
      <c r="E36" s="81" t="s">
        <v>459</v>
      </c>
      <c r="F36" s="166" t="s">
        <v>229</v>
      </c>
    </row>
    <row r="37" spans="2:27" x14ac:dyDescent="0.2">
      <c r="B37" s="33" t="s">
        <v>69</v>
      </c>
      <c r="C37" s="187">
        <v>185.00503</v>
      </c>
      <c r="D37" s="187">
        <v>188.43592000000001</v>
      </c>
      <c r="E37" s="187">
        <v>147.62720999999999</v>
      </c>
      <c r="F37" s="176">
        <f>+SUM(C37:E37)</f>
        <v>521.06816000000003</v>
      </c>
      <c r="O37" s="92"/>
      <c r="P37" s="92"/>
      <c r="Q37" s="92"/>
      <c r="R37" s="92"/>
      <c r="S37" s="92"/>
      <c r="T37" s="92"/>
    </row>
    <row r="38" spans="2:27" x14ac:dyDescent="0.2">
      <c r="B38" s="33" t="s">
        <v>87</v>
      </c>
      <c r="C38" s="187">
        <v>114.58</v>
      </c>
      <c r="D38" s="187">
        <v>107.895</v>
      </c>
      <c r="E38" s="187">
        <v>95.488</v>
      </c>
      <c r="F38" s="176">
        <f t="shared" ref="F38:F64" si="16">+SUM(C38:E38)</f>
        <v>317.96299999999997</v>
      </c>
      <c r="O38" s="92"/>
      <c r="P38" s="92"/>
      <c r="Q38" s="92"/>
      <c r="R38" s="92"/>
      <c r="S38" s="92"/>
      <c r="T38" s="92"/>
      <c r="U38" s="92"/>
      <c r="V38" s="92"/>
      <c r="W38" s="92"/>
      <c r="X38" s="92"/>
      <c r="Y38" s="92"/>
      <c r="Z38" s="92"/>
      <c r="AA38" s="92"/>
    </row>
    <row r="39" spans="2:27" x14ac:dyDescent="0.2">
      <c r="B39" s="33" t="s">
        <v>88</v>
      </c>
      <c r="C39" s="187">
        <v>321.54852</v>
      </c>
      <c r="D39" s="187">
        <v>392.59041000000002</v>
      </c>
      <c r="E39" s="187">
        <v>367.02330000000001</v>
      </c>
      <c r="F39" s="176">
        <f t="shared" si="16"/>
        <v>1081.1622300000001</v>
      </c>
      <c r="O39" s="92"/>
      <c r="P39" s="92"/>
      <c r="Q39" s="92"/>
      <c r="R39" s="92"/>
      <c r="S39" s="92"/>
      <c r="T39" s="92"/>
      <c r="U39" s="92"/>
      <c r="V39" s="92"/>
      <c r="W39" s="92"/>
      <c r="X39" s="92"/>
      <c r="Y39" s="92"/>
      <c r="Z39" s="92"/>
      <c r="AA39" s="92"/>
    </row>
    <row r="40" spans="2:27" x14ac:dyDescent="0.2">
      <c r="B40" s="33" t="s">
        <v>94</v>
      </c>
      <c r="C40" s="187">
        <v>1.4981599999999999</v>
      </c>
      <c r="D40" s="187">
        <v>1.4849699999999999</v>
      </c>
      <c r="E40" s="187">
        <v>1.3833</v>
      </c>
      <c r="F40" s="176">
        <f t="shared" si="16"/>
        <v>4.3664300000000003</v>
      </c>
      <c r="O40" s="92"/>
      <c r="P40" s="92"/>
      <c r="Q40" s="92"/>
      <c r="R40" s="92"/>
      <c r="S40" s="92"/>
      <c r="T40" s="92"/>
      <c r="U40" s="92"/>
      <c r="V40" s="92"/>
      <c r="W40" s="92"/>
      <c r="X40" s="92"/>
      <c r="Y40" s="92"/>
      <c r="Z40" s="92"/>
      <c r="AA40" s="92"/>
    </row>
    <row r="41" spans="2:27" x14ac:dyDescent="0.2">
      <c r="B41" s="33" t="s">
        <v>89</v>
      </c>
      <c r="C41" s="187">
        <v>1.0292399999999999</v>
      </c>
      <c r="D41" s="187">
        <v>0.35838999999999999</v>
      </c>
      <c r="E41" s="187">
        <v>3.9391500000000002</v>
      </c>
      <c r="F41" s="176">
        <f t="shared" si="16"/>
        <v>5.3267800000000003</v>
      </c>
      <c r="O41" s="795"/>
      <c r="P41" s="795"/>
      <c r="Q41" s="795"/>
      <c r="R41" s="795"/>
      <c r="S41" s="773"/>
      <c r="T41" s="773"/>
      <c r="U41" s="773"/>
      <c r="V41" s="773"/>
      <c r="W41" s="773"/>
      <c r="X41" s="773"/>
      <c r="Y41" s="773"/>
      <c r="Z41" s="773"/>
      <c r="AA41" s="92"/>
    </row>
    <row r="42" spans="2:27" x14ac:dyDescent="0.2">
      <c r="B42" s="33" t="s">
        <v>443</v>
      </c>
      <c r="C42" s="385">
        <v>93.095889999999997</v>
      </c>
      <c r="D42" s="187">
        <v>206.40827999999999</v>
      </c>
      <c r="E42" s="187">
        <v>255.81801999999999</v>
      </c>
      <c r="F42" s="176">
        <f t="shared" si="16"/>
        <v>555.32218999999998</v>
      </c>
      <c r="O42" s="373"/>
      <c r="P42" s="373"/>
      <c r="Q42" s="373"/>
      <c r="R42" s="373"/>
      <c r="S42" s="372"/>
      <c r="T42" s="372"/>
      <c r="U42" s="372"/>
      <c r="V42" s="372"/>
      <c r="W42" s="372"/>
      <c r="X42" s="372"/>
      <c r="Y42" s="372"/>
      <c r="Z42" s="372"/>
      <c r="AA42" s="92"/>
    </row>
    <row r="43" spans="2:27" x14ac:dyDescent="0.2">
      <c r="B43" s="33" t="s">
        <v>604</v>
      </c>
      <c r="C43" s="385">
        <v>22.484660000000002</v>
      </c>
      <c r="D43" s="187">
        <v>27.053699999999999</v>
      </c>
      <c r="E43" s="187">
        <v>32.957949999999997</v>
      </c>
      <c r="F43" s="176">
        <f t="shared" si="16"/>
        <v>82.496309999999994</v>
      </c>
      <c r="I43" s="585"/>
      <c r="J43" s="585"/>
      <c r="K43" s="585"/>
      <c r="L43" s="585"/>
      <c r="M43" s="585"/>
      <c r="N43" s="585"/>
      <c r="O43" s="584"/>
      <c r="P43" s="584"/>
      <c r="Q43" s="584"/>
      <c r="R43" s="584"/>
      <c r="S43" s="583"/>
      <c r="T43" s="583"/>
      <c r="U43" s="583"/>
      <c r="V43" s="583"/>
      <c r="W43" s="583"/>
      <c r="X43" s="583"/>
      <c r="Y43" s="583"/>
      <c r="Z43" s="583"/>
      <c r="AA43" s="92"/>
    </row>
    <row r="44" spans="2:27" x14ac:dyDescent="0.2">
      <c r="B44" s="33" t="s">
        <v>350</v>
      </c>
      <c r="C44" s="187">
        <v>1.7184699999999999</v>
      </c>
      <c r="D44" s="187">
        <v>1.8150900000000001</v>
      </c>
      <c r="E44" s="187">
        <v>1.7063600000000001</v>
      </c>
      <c r="F44" s="176">
        <f t="shared" si="16"/>
        <v>5.2399199999999997</v>
      </c>
      <c r="O44" s="81"/>
      <c r="P44" s="81"/>
      <c r="Q44" s="81"/>
      <c r="R44" s="166"/>
      <c r="S44" s="14"/>
      <c r="T44" s="14"/>
      <c r="U44" s="14"/>
      <c r="V44" s="14"/>
      <c r="W44" s="14"/>
      <c r="X44" s="14"/>
      <c r="Y44" s="14"/>
      <c r="Z44" s="14"/>
      <c r="AA44" s="92"/>
    </row>
    <row r="45" spans="2:27" x14ac:dyDescent="0.2">
      <c r="B45" s="33" t="s">
        <v>601</v>
      </c>
      <c r="C45" s="187">
        <v>574.36375999999996</v>
      </c>
      <c r="D45" s="187">
        <v>460.86083000000002</v>
      </c>
      <c r="E45" s="187">
        <v>432.05022000000002</v>
      </c>
      <c r="F45" s="176">
        <f t="shared" si="16"/>
        <v>1467.2748100000001</v>
      </c>
      <c r="O45" s="81"/>
      <c r="P45" s="81"/>
      <c r="Q45" s="81"/>
      <c r="R45" s="166"/>
      <c r="S45" s="14"/>
      <c r="T45" s="14"/>
      <c r="U45" s="14"/>
      <c r="V45" s="14"/>
      <c r="W45" s="14"/>
      <c r="X45" s="14"/>
      <c r="Y45" s="14"/>
      <c r="Z45" s="14"/>
      <c r="AA45" s="92"/>
    </row>
    <row r="46" spans="2:27" x14ac:dyDescent="0.2">
      <c r="B46" s="167" t="s">
        <v>90</v>
      </c>
      <c r="C46" s="187">
        <v>3.4893800000000001</v>
      </c>
      <c r="D46" s="187">
        <v>0.41435</v>
      </c>
      <c r="E46" s="187">
        <v>1.68648</v>
      </c>
      <c r="F46" s="176">
        <f t="shared" si="16"/>
        <v>5.5902100000000008</v>
      </c>
      <c r="O46" s="177"/>
      <c r="P46" s="177"/>
      <c r="Q46" s="177"/>
      <c r="R46" s="176"/>
      <c r="S46" s="188"/>
      <c r="T46" s="21"/>
      <c r="U46" s="188"/>
      <c r="V46" s="21"/>
      <c r="W46" s="188"/>
      <c r="X46" s="21"/>
      <c r="Y46" s="177"/>
      <c r="Z46" s="177"/>
      <c r="AA46" s="92"/>
    </row>
    <row r="47" spans="2:27" x14ac:dyDescent="0.2">
      <c r="B47" s="167" t="s">
        <v>372</v>
      </c>
      <c r="C47" s="187">
        <v>0.89344999999999997</v>
      </c>
      <c r="D47" s="187">
        <v>6.9070000000000006E-2</v>
      </c>
      <c r="E47" s="187">
        <v>0.65607000000000004</v>
      </c>
      <c r="F47" s="176">
        <f t="shared" si="16"/>
        <v>1.61859</v>
      </c>
      <c r="O47" s="177"/>
      <c r="P47" s="177"/>
      <c r="Q47" s="177"/>
      <c r="R47" s="176"/>
      <c r="S47" s="188"/>
      <c r="T47" s="21"/>
      <c r="U47" s="188"/>
      <c r="V47" s="21"/>
      <c r="W47" s="188"/>
      <c r="X47" s="21"/>
      <c r="Y47" s="177"/>
      <c r="Z47" s="177"/>
      <c r="AA47" s="92"/>
    </row>
    <row r="48" spans="2:27" x14ac:dyDescent="0.2">
      <c r="B48" s="167" t="s">
        <v>68</v>
      </c>
      <c r="C48" s="187">
        <v>113.64091999999999</v>
      </c>
      <c r="D48" s="187">
        <v>4.5327000000000002</v>
      </c>
      <c r="E48" s="187">
        <v>37.478610000000003</v>
      </c>
      <c r="F48" s="176">
        <f t="shared" si="16"/>
        <v>155.65223</v>
      </c>
      <c r="O48" s="177"/>
      <c r="P48" s="177"/>
      <c r="Q48" s="177"/>
      <c r="R48" s="176"/>
      <c r="S48" s="188"/>
      <c r="T48" s="21"/>
      <c r="U48" s="188"/>
      <c r="V48" s="21"/>
      <c r="W48" s="188"/>
      <c r="X48" s="21"/>
      <c r="Y48" s="177"/>
      <c r="Z48" s="177"/>
      <c r="AA48" s="92"/>
    </row>
    <row r="49" spans="2:27" x14ac:dyDescent="0.2">
      <c r="B49" s="167" t="s">
        <v>387</v>
      </c>
      <c r="C49" s="187">
        <v>12.190720000000001</v>
      </c>
      <c r="D49" s="187">
        <v>14.73245</v>
      </c>
      <c r="E49" s="187">
        <v>16.767140000000001</v>
      </c>
      <c r="F49" s="176">
        <f t="shared" si="16"/>
        <v>43.690309999999997</v>
      </c>
      <c r="O49" s="177"/>
      <c r="P49" s="177"/>
      <c r="Q49" s="177"/>
      <c r="R49" s="176"/>
      <c r="S49" s="188"/>
      <c r="T49" s="21"/>
      <c r="U49" s="188"/>
      <c r="V49" s="21"/>
      <c r="W49" s="188"/>
      <c r="X49" s="21"/>
      <c r="Y49" s="177"/>
      <c r="Z49" s="177"/>
      <c r="AA49" s="92"/>
    </row>
    <row r="50" spans="2:27" x14ac:dyDescent="0.2">
      <c r="B50" s="167" t="s">
        <v>91</v>
      </c>
      <c r="C50" s="187">
        <v>78.040999999999997</v>
      </c>
      <c r="D50" s="187">
        <v>108.779</v>
      </c>
      <c r="E50" s="187">
        <v>109.937</v>
      </c>
      <c r="F50" s="176">
        <f t="shared" si="16"/>
        <v>296.75700000000001</v>
      </c>
      <c r="O50" s="177"/>
      <c r="P50" s="177"/>
      <c r="Q50" s="177"/>
      <c r="R50" s="176"/>
      <c r="S50" s="188"/>
      <c r="T50" s="21"/>
      <c r="U50" s="188"/>
      <c r="V50" s="21"/>
      <c r="W50" s="188"/>
      <c r="X50" s="21"/>
      <c r="Y50" s="177"/>
      <c r="Z50" s="177"/>
      <c r="AA50" s="92"/>
    </row>
    <row r="51" spans="2:27" x14ac:dyDescent="0.2">
      <c r="B51" s="167" t="s">
        <v>357</v>
      </c>
      <c r="C51" s="187">
        <v>0.31476999999999999</v>
      </c>
      <c r="D51" s="187">
        <v>0.39300000000000002</v>
      </c>
      <c r="E51" s="187">
        <v>8.4029999999999994E-2</v>
      </c>
      <c r="F51" s="176">
        <f t="shared" si="16"/>
        <v>0.79180000000000006</v>
      </c>
      <c r="O51" s="177"/>
      <c r="P51" s="177"/>
      <c r="Q51" s="177"/>
      <c r="R51" s="176"/>
      <c r="S51" s="188"/>
      <c r="T51" s="21"/>
      <c r="U51" s="188"/>
      <c r="V51" s="21"/>
      <c r="W51" s="188"/>
      <c r="X51" s="21"/>
      <c r="Y51" s="177"/>
      <c r="Z51" s="177"/>
      <c r="AA51" s="92"/>
    </row>
    <row r="52" spans="2:27" x14ac:dyDescent="0.2">
      <c r="B52" s="167" t="s">
        <v>512</v>
      </c>
      <c r="C52" s="385">
        <v>14.027200000000001</v>
      </c>
      <c r="D52" s="187">
        <v>6.8134199999999998</v>
      </c>
      <c r="E52" s="187">
        <v>10.337009999999999</v>
      </c>
      <c r="F52" s="176">
        <f t="shared" si="16"/>
        <v>31.177630000000001</v>
      </c>
      <c r="O52" s="177"/>
      <c r="P52" s="177"/>
      <c r="Q52" s="177"/>
      <c r="R52" s="176"/>
      <c r="S52" s="188"/>
      <c r="T52" s="21"/>
      <c r="U52" s="188"/>
      <c r="V52" s="21"/>
      <c r="W52" s="188"/>
      <c r="X52" s="21"/>
      <c r="Y52" s="177"/>
      <c r="Z52" s="177"/>
      <c r="AA52" s="92"/>
    </row>
    <row r="53" spans="2:27" x14ac:dyDescent="0.2">
      <c r="B53" s="33" t="s">
        <v>175</v>
      </c>
      <c r="C53" s="187">
        <v>13.22564</v>
      </c>
      <c r="D53" s="187">
        <v>12.79081</v>
      </c>
      <c r="E53" s="187">
        <v>12.17201</v>
      </c>
      <c r="F53" s="176">
        <f t="shared" si="16"/>
        <v>38.188459999999999</v>
      </c>
      <c r="O53" s="177"/>
      <c r="P53" s="177"/>
      <c r="Q53" s="177"/>
      <c r="R53" s="176"/>
      <c r="S53" s="188"/>
      <c r="T53" s="21"/>
      <c r="U53" s="188"/>
      <c r="V53" s="21"/>
      <c r="W53" s="188"/>
      <c r="X53" s="21"/>
      <c r="Y53" s="177"/>
      <c r="Z53" s="177"/>
      <c r="AA53" s="92"/>
    </row>
    <row r="54" spans="2:27" x14ac:dyDescent="0.2">
      <c r="B54" s="33" t="s">
        <v>209</v>
      </c>
      <c r="C54" s="187">
        <v>0.32430999999999999</v>
      </c>
      <c r="D54" s="187">
        <v>2.7980000000000001E-2</v>
      </c>
      <c r="E54" s="187">
        <v>0.14732000000000001</v>
      </c>
      <c r="F54" s="176">
        <f t="shared" si="16"/>
        <v>0.49961</v>
      </c>
      <c r="O54" s="177"/>
      <c r="P54" s="177"/>
      <c r="Q54" s="177"/>
      <c r="R54" s="176"/>
      <c r="S54" s="188"/>
      <c r="T54" s="21"/>
      <c r="U54" s="188"/>
      <c r="V54" s="21"/>
      <c r="W54" s="188"/>
      <c r="X54" s="21"/>
      <c r="Y54" s="177"/>
      <c r="Z54" s="177"/>
      <c r="AA54" s="92"/>
    </row>
    <row r="55" spans="2:27" x14ac:dyDescent="0.2">
      <c r="B55" s="33" t="s">
        <v>430</v>
      </c>
      <c r="C55" s="187">
        <v>10.48258</v>
      </c>
      <c r="D55" s="187">
        <v>13.046989999999999</v>
      </c>
      <c r="E55" s="187">
        <v>14.715809999999999</v>
      </c>
      <c r="F55" s="176">
        <f t="shared" si="16"/>
        <v>38.245379999999997</v>
      </c>
      <c r="O55" s="177"/>
      <c r="P55" s="177"/>
      <c r="Q55" s="177"/>
      <c r="R55" s="176"/>
      <c r="S55" s="188"/>
      <c r="T55" s="21"/>
      <c r="U55" s="188"/>
      <c r="V55" s="21"/>
      <c r="W55" s="188"/>
      <c r="X55" s="21"/>
      <c r="Y55" s="177"/>
      <c r="Z55" s="177"/>
      <c r="AA55" s="92"/>
    </row>
    <row r="56" spans="2:27" x14ac:dyDescent="0.2">
      <c r="B56" s="167" t="s">
        <v>475</v>
      </c>
      <c r="C56" s="187">
        <v>8.6309999999999998E-2</v>
      </c>
      <c r="D56" s="187">
        <v>9.307E-2</v>
      </c>
      <c r="E56" s="187">
        <v>9.8290000000000002E-2</v>
      </c>
      <c r="F56" s="176">
        <f t="shared" si="16"/>
        <v>0.27766999999999997</v>
      </c>
      <c r="O56" s="177"/>
      <c r="P56" s="177"/>
      <c r="Q56" s="177"/>
      <c r="R56" s="176"/>
      <c r="S56" s="188"/>
      <c r="T56" s="21"/>
      <c r="U56" s="188"/>
      <c r="V56" s="21"/>
      <c r="W56" s="188"/>
      <c r="X56" s="21"/>
      <c r="Y56" s="177"/>
      <c r="Z56" s="177"/>
      <c r="AA56" s="92"/>
    </row>
    <row r="57" spans="2:27" x14ac:dyDescent="0.2">
      <c r="B57" s="33" t="s">
        <v>432</v>
      </c>
      <c r="C57" s="187">
        <v>1.92903</v>
      </c>
      <c r="D57" s="187">
        <v>2.1771699999999998</v>
      </c>
      <c r="E57" s="187">
        <v>2.5760299999999998</v>
      </c>
      <c r="F57" s="176">
        <f>+SUM(C57:E57)</f>
        <v>6.6822299999999988</v>
      </c>
      <c r="O57" s="177"/>
      <c r="P57" s="177"/>
      <c r="Q57" s="177"/>
      <c r="R57" s="176"/>
      <c r="S57" s="188"/>
      <c r="T57" s="21"/>
      <c r="U57" s="188"/>
      <c r="V57" s="21"/>
      <c r="W57" s="188"/>
      <c r="X57" s="21"/>
      <c r="Y57" s="177"/>
      <c r="Z57" s="177"/>
      <c r="AA57" s="92"/>
    </row>
    <row r="58" spans="2:27" x14ac:dyDescent="0.2">
      <c r="B58" s="33" t="s">
        <v>354</v>
      </c>
      <c r="C58" s="187">
        <v>1.4544999999999999</v>
      </c>
      <c r="D58" s="187">
        <v>1.7419500000000001</v>
      </c>
      <c r="E58" s="187">
        <v>1.9202999999999999</v>
      </c>
      <c r="F58" s="176">
        <f t="shared" si="16"/>
        <v>5.1167499999999997</v>
      </c>
      <c r="O58" s="177"/>
      <c r="P58" s="177"/>
      <c r="Q58" s="177"/>
      <c r="R58" s="176"/>
      <c r="S58" s="188"/>
      <c r="T58" s="21"/>
      <c r="U58" s="188"/>
      <c r="V58" s="21"/>
      <c r="W58" s="188"/>
      <c r="X58" s="21"/>
      <c r="Y58" s="177"/>
      <c r="Z58" s="177"/>
      <c r="AA58" s="92"/>
    </row>
    <row r="59" spans="2:27" x14ac:dyDescent="0.2">
      <c r="B59" s="33" t="s">
        <v>355</v>
      </c>
      <c r="C59" s="187">
        <v>3.14133</v>
      </c>
      <c r="D59" s="187">
        <v>3.7105299999999999</v>
      </c>
      <c r="E59" s="187">
        <v>4.0779399999999999</v>
      </c>
      <c r="F59" s="176">
        <f t="shared" si="16"/>
        <v>10.9298</v>
      </c>
      <c r="O59" s="177"/>
      <c r="P59" s="177"/>
      <c r="Q59" s="177"/>
      <c r="R59" s="176"/>
      <c r="S59" s="188"/>
      <c r="T59" s="21"/>
      <c r="U59" s="188"/>
      <c r="V59" s="21"/>
      <c r="W59" s="188"/>
      <c r="X59" s="21"/>
      <c r="Y59" s="177"/>
      <c r="Z59" s="177"/>
      <c r="AA59" s="92"/>
    </row>
    <row r="60" spans="2:27" x14ac:dyDescent="0.2">
      <c r="B60" s="167" t="s">
        <v>326</v>
      </c>
      <c r="C60" s="187">
        <v>4.8532400000000004</v>
      </c>
      <c r="D60" s="187">
        <v>5.4764400000000002</v>
      </c>
      <c r="E60" s="187">
        <v>5.5457200000000002</v>
      </c>
      <c r="F60" s="176">
        <f t="shared" si="16"/>
        <v>15.875399999999999</v>
      </c>
      <c r="O60" s="177"/>
      <c r="P60" s="177"/>
      <c r="Q60" s="177"/>
      <c r="R60" s="176"/>
      <c r="S60" s="188"/>
      <c r="T60" s="21"/>
      <c r="U60" s="188"/>
      <c r="V60" s="21"/>
      <c r="W60" s="188"/>
      <c r="X60" s="21"/>
      <c r="Y60" s="177"/>
      <c r="Z60" s="177"/>
      <c r="AA60" s="92"/>
    </row>
    <row r="61" spans="2:27" x14ac:dyDescent="0.2">
      <c r="B61" s="167" t="s">
        <v>448</v>
      </c>
      <c r="C61" s="187">
        <v>16.225239999999999</v>
      </c>
      <c r="D61" s="187">
        <v>58.2102</v>
      </c>
      <c r="E61" s="187">
        <v>40.764090000000003</v>
      </c>
      <c r="F61" s="176"/>
      <c r="I61" s="585"/>
      <c r="J61" s="585"/>
      <c r="K61" s="585"/>
      <c r="L61" s="585"/>
      <c r="M61" s="585"/>
      <c r="N61" s="585"/>
      <c r="O61" s="177"/>
      <c r="P61" s="177"/>
      <c r="Q61" s="177"/>
      <c r="R61" s="176"/>
      <c r="S61" s="188"/>
      <c r="T61" s="21"/>
      <c r="U61" s="188"/>
      <c r="V61" s="21"/>
      <c r="W61" s="188"/>
      <c r="X61" s="21"/>
      <c r="Y61" s="177"/>
      <c r="Z61" s="177"/>
      <c r="AA61" s="92"/>
    </row>
    <row r="62" spans="2:27" x14ac:dyDescent="0.2">
      <c r="B62" s="167" t="s">
        <v>365</v>
      </c>
      <c r="C62" s="187"/>
      <c r="D62" s="187">
        <v>0</v>
      </c>
      <c r="E62" s="187">
        <v>0</v>
      </c>
      <c r="F62" s="176">
        <f t="shared" si="16"/>
        <v>0</v>
      </c>
      <c r="O62" s="177"/>
      <c r="P62" s="177"/>
      <c r="Q62" s="177"/>
      <c r="R62" s="176"/>
      <c r="S62" s="188"/>
      <c r="T62" s="21"/>
      <c r="U62" s="188"/>
      <c r="V62" s="21"/>
      <c r="W62" s="188"/>
      <c r="X62" s="21"/>
      <c r="Y62" s="177"/>
      <c r="Z62" s="177"/>
      <c r="AA62" s="92"/>
    </row>
    <row r="63" spans="2:27" x14ac:dyDescent="0.2">
      <c r="B63" s="167" t="s">
        <v>325</v>
      </c>
      <c r="C63" s="187">
        <v>17.911899999999999</v>
      </c>
      <c r="D63" s="187">
        <v>18.934519999999999</v>
      </c>
      <c r="E63" s="187">
        <v>20.826750000000001</v>
      </c>
      <c r="F63" s="176">
        <f t="shared" si="16"/>
        <v>57.673169999999999</v>
      </c>
      <c r="O63" s="177"/>
      <c r="P63" s="177"/>
      <c r="Q63" s="177"/>
      <c r="R63" s="176"/>
      <c r="S63" s="188"/>
      <c r="T63" s="21"/>
      <c r="U63" s="188"/>
      <c r="V63" s="21"/>
      <c r="W63" s="188"/>
      <c r="X63" s="21"/>
      <c r="Y63" s="177"/>
      <c r="Z63" s="177"/>
      <c r="AA63" s="92"/>
    </row>
    <row r="64" spans="2:27" x14ac:dyDescent="0.2">
      <c r="B64" s="33" t="s">
        <v>66</v>
      </c>
      <c r="C64" s="176">
        <f>+SUM(C37:C63)</f>
        <v>1607.5552500000001</v>
      </c>
      <c r="D64" s="176">
        <f t="shared" ref="D64:E64" si="17">+SUM(D37:D63)</f>
        <v>1638.8462400000001</v>
      </c>
      <c r="E64" s="176">
        <f t="shared" si="17"/>
        <v>1617.7841099999996</v>
      </c>
      <c r="F64" s="176">
        <f t="shared" si="16"/>
        <v>4864.1855999999998</v>
      </c>
      <c r="O64" s="177"/>
      <c r="P64" s="177"/>
      <c r="Q64" s="177"/>
      <c r="R64" s="176"/>
      <c r="S64" s="188"/>
      <c r="T64" s="21"/>
      <c r="U64" s="188"/>
      <c r="V64" s="21"/>
      <c r="W64" s="188"/>
      <c r="X64" s="21"/>
      <c r="Y64" s="177"/>
      <c r="Z64" s="177"/>
      <c r="AA64" s="92"/>
    </row>
    <row r="65" spans="2:27" x14ac:dyDescent="0.2">
      <c r="B65" s="795"/>
      <c r="C65" s="795"/>
      <c r="D65" s="795"/>
      <c r="E65" s="795"/>
      <c r="F65" s="795"/>
      <c r="O65" s="177"/>
      <c r="P65" s="177"/>
      <c r="Q65" s="177"/>
      <c r="R65" s="176"/>
      <c r="S65" s="188"/>
      <c r="T65" s="21"/>
      <c r="U65" s="188"/>
      <c r="V65" s="21"/>
      <c r="W65" s="188"/>
      <c r="X65" s="21"/>
      <c r="Y65" s="177"/>
      <c r="Z65" s="177"/>
      <c r="AA65" s="92"/>
    </row>
    <row r="66" spans="2:27" x14ac:dyDescent="0.2">
      <c r="O66" s="177"/>
      <c r="P66" s="177"/>
      <c r="Q66" s="177"/>
      <c r="R66" s="176"/>
      <c r="S66" s="188"/>
      <c r="T66" s="21"/>
      <c r="U66" s="188"/>
      <c r="V66" s="21"/>
      <c r="W66" s="188"/>
      <c r="X66" s="21"/>
      <c r="Y66" s="177"/>
      <c r="Z66" s="177"/>
      <c r="AA66" s="92"/>
    </row>
    <row r="67" spans="2:27" x14ac:dyDescent="0.2">
      <c r="O67" s="177"/>
      <c r="P67" s="177"/>
      <c r="Q67" s="177"/>
      <c r="R67" s="176"/>
      <c r="S67" s="188"/>
      <c r="T67" s="21"/>
      <c r="U67" s="188"/>
      <c r="V67" s="21"/>
      <c r="W67" s="188"/>
      <c r="X67" s="21"/>
      <c r="Y67" s="177"/>
      <c r="Z67" s="177"/>
      <c r="AA67" s="92"/>
    </row>
    <row r="68" spans="2:27" x14ac:dyDescent="0.2">
      <c r="O68" s="177"/>
      <c r="P68" s="177"/>
      <c r="Q68" s="177"/>
      <c r="R68" s="176"/>
      <c r="S68" s="21"/>
      <c r="T68" s="21"/>
      <c r="U68" s="21"/>
      <c r="V68" s="21"/>
      <c r="W68" s="21"/>
      <c r="X68" s="21"/>
      <c r="Y68" s="177"/>
      <c r="Z68" s="177"/>
      <c r="AA68" s="92"/>
    </row>
    <row r="69" spans="2:27" x14ac:dyDescent="0.2">
      <c r="O69" s="176"/>
      <c r="P69" s="176"/>
      <c r="Q69" s="176"/>
      <c r="R69" s="176"/>
      <c r="S69" s="188"/>
      <c r="T69" s="188"/>
      <c r="U69" s="188"/>
      <c r="V69" s="188"/>
      <c r="W69" s="188"/>
      <c r="X69" s="188"/>
      <c r="Y69" s="188"/>
      <c r="Z69" s="188"/>
      <c r="AA69" s="92"/>
    </row>
    <row r="70" spans="2:27" x14ac:dyDescent="0.2">
      <c r="O70" s="92"/>
      <c r="P70" s="92"/>
      <c r="Q70" s="92"/>
      <c r="R70" s="92"/>
      <c r="S70" s="92"/>
      <c r="T70" s="92"/>
      <c r="U70" s="92"/>
      <c r="V70" s="92"/>
      <c r="W70" s="92"/>
      <c r="X70" s="92"/>
      <c r="Y70" s="92"/>
      <c r="Z70" s="92"/>
      <c r="AA70" s="92"/>
    </row>
    <row r="71" spans="2:27" x14ac:dyDescent="0.2">
      <c r="B71" s="169"/>
      <c r="C71" s="81"/>
      <c r="D71" s="81"/>
      <c r="E71" s="81"/>
      <c r="F71" s="166"/>
      <c r="O71" s="92"/>
      <c r="P71" s="92"/>
      <c r="Q71" s="92"/>
      <c r="R71" s="92"/>
      <c r="S71" s="92"/>
      <c r="T71" s="92"/>
    </row>
    <row r="72" spans="2:27" x14ac:dyDescent="0.2">
      <c r="B72" s="33"/>
      <c r="C72" s="177"/>
      <c r="D72" s="177"/>
      <c r="E72" s="177"/>
      <c r="F72" s="176"/>
      <c r="O72" s="92"/>
      <c r="P72" s="92"/>
      <c r="Q72" s="92"/>
      <c r="R72" s="92"/>
      <c r="S72" s="92"/>
      <c r="T72" s="92"/>
    </row>
    <row r="73" spans="2:27" x14ac:dyDescent="0.2">
      <c r="B73" s="33"/>
      <c r="C73" s="177"/>
      <c r="D73" s="177"/>
      <c r="E73" s="177"/>
      <c r="F73" s="176"/>
      <c r="O73" s="92"/>
      <c r="P73" s="92"/>
      <c r="Q73" s="92"/>
      <c r="R73" s="92"/>
      <c r="S73" s="92"/>
      <c r="T73" s="92"/>
    </row>
    <row r="74" spans="2:27" x14ac:dyDescent="0.2">
      <c r="B74" s="33"/>
      <c r="C74" s="177"/>
      <c r="D74" s="177"/>
      <c r="E74" s="177"/>
      <c r="F74" s="176"/>
    </row>
    <row r="75" spans="2:27" x14ac:dyDescent="0.2">
      <c r="B75" s="33"/>
      <c r="C75" s="177"/>
      <c r="D75" s="177"/>
      <c r="E75" s="177"/>
      <c r="F75" s="176"/>
      <c r="I75" s="14"/>
      <c r="J75" s="14"/>
      <c r="K75" s="14"/>
      <c r="L75" s="14"/>
      <c r="M75" s="14"/>
      <c r="N75" s="14"/>
    </row>
    <row r="76" spans="2:27" x14ac:dyDescent="0.2">
      <c r="B76" s="33"/>
      <c r="C76" s="177"/>
      <c r="D76" s="177"/>
      <c r="E76" s="177"/>
      <c r="F76" s="176"/>
      <c r="I76" s="795"/>
      <c r="J76" s="795"/>
      <c r="K76" s="795"/>
      <c r="L76" s="795"/>
      <c r="M76" s="795"/>
      <c r="N76" s="795"/>
    </row>
    <row r="77" spans="2:27" x14ac:dyDescent="0.2">
      <c r="B77" s="33"/>
      <c r="C77" s="177"/>
      <c r="D77" s="177"/>
      <c r="E77" s="177"/>
      <c r="F77" s="176"/>
      <c r="I77" s="169"/>
      <c r="J77" s="81"/>
      <c r="K77" s="81"/>
      <c r="L77" s="81"/>
      <c r="M77" s="81"/>
      <c r="N77" s="81"/>
    </row>
    <row r="78" spans="2:27" x14ac:dyDescent="0.2">
      <c r="B78" s="33"/>
      <c r="C78" s="177"/>
      <c r="D78" s="177"/>
      <c r="E78" s="177"/>
      <c r="F78" s="176"/>
      <c r="I78" s="33"/>
      <c r="J78" s="177"/>
      <c r="K78" s="177"/>
      <c r="L78" s="177"/>
      <c r="M78" s="177"/>
      <c r="N78" s="177"/>
    </row>
    <row r="79" spans="2:27" x14ac:dyDescent="0.2">
      <c r="B79" s="33"/>
      <c r="C79" s="177"/>
      <c r="D79" s="177"/>
      <c r="E79" s="177"/>
      <c r="F79" s="176"/>
      <c r="I79" s="33"/>
      <c r="J79" s="177"/>
      <c r="K79" s="177"/>
      <c r="L79" s="177"/>
      <c r="M79" s="177"/>
      <c r="N79" s="177"/>
    </row>
    <row r="80" spans="2:27" x14ac:dyDescent="0.2">
      <c r="B80" s="33"/>
      <c r="C80" s="177"/>
      <c r="D80" s="177"/>
      <c r="E80" s="177"/>
      <c r="F80" s="176"/>
      <c r="I80" s="33"/>
      <c r="J80" s="177"/>
      <c r="K80" s="177"/>
      <c r="L80" s="177"/>
      <c r="M80" s="177"/>
      <c r="N80" s="177"/>
    </row>
    <row r="81" spans="2:14" x14ac:dyDescent="0.2">
      <c r="B81" s="33"/>
      <c r="C81" s="177"/>
      <c r="D81" s="177"/>
      <c r="E81" s="177"/>
      <c r="F81" s="176"/>
      <c r="I81" s="33"/>
      <c r="J81" s="177"/>
      <c r="K81" s="177"/>
      <c r="L81" s="177"/>
      <c r="M81" s="177"/>
      <c r="N81" s="177"/>
    </row>
    <row r="82" spans="2:14" x14ac:dyDescent="0.2">
      <c r="B82" s="33"/>
      <c r="C82" s="177"/>
      <c r="D82" s="177"/>
      <c r="E82" s="177"/>
      <c r="F82" s="176"/>
      <c r="I82" s="33"/>
      <c r="J82" s="177"/>
      <c r="K82" s="177"/>
      <c r="L82" s="177"/>
      <c r="M82" s="177"/>
      <c r="N82" s="177"/>
    </row>
    <row r="83" spans="2:14" x14ac:dyDescent="0.2">
      <c r="B83" s="33"/>
      <c r="C83" s="176"/>
      <c r="D83" s="176"/>
      <c r="E83" s="176"/>
      <c r="F83" s="178"/>
      <c r="I83" s="33"/>
      <c r="J83" s="177"/>
      <c r="K83" s="177"/>
      <c r="L83" s="177"/>
      <c r="M83" s="177"/>
      <c r="N83" s="177"/>
    </row>
    <row r="84" spans="2:14" x14ac:dyDescent="0.2">
      <c r="B84" s="92"/>
      <c r="C84" s="92"/>
      <c r="D84" s="92"/>
      <c r="E84" s="92"/>
      <c r="I84" s="33"/>
      <c r="J84" s="177"/>
      <c r="K84" s="177"/>
      <c r="L84" s="177"/>
      <c r="M84" s="177"/>
      <c r="N84" s="177"/>
    </row>
    <row r="85" spans="2:14" x14ac:dyDescent="0.2">
      <c r="B85" s="92"/>
      <c r="C85" s="92"/>
      <c r="D85" s="92"/>
      <c r="E85" s="92"/>
      <c r="I85" s="33"/>
      <c r="J85" s="177"/>
      <c r="K85" s="177"/>
      <c r="L85" s="177"/>
      <c r="M85" s="177"/>
      <c r="N85" s="177"/>
    </row>
    <row r="86" spans="2:14" x14ac:dyDescent="0.2">
      <c r="I86" s="33"/>
      <c r="J86" s="177"/>
      <c r="K86" s="177"/>
      <c r="L86" s="177"/>
      <c r="M86" s="177"/>
      <c r="N86" s="177"/>
    </row>
    <row r="87" spans="2:14" x14ac:dyDescent="0.2">
      <c r="I87" s="33"/>
      <c r="J87" s="177"/>
      <c r="K87" s="177"/>
      <c r="L87" s="177"/>
      <c r="M87" s="177"/>
      <c r="N87" s="177"/>
    </row>
    <row r="88" spans="2:14" x14ac:dyDescent="0.2">
      <c r="I88" s="33"/>
      <c r="J88" s="177"/>
      <c r="K88" s="177"/>
      <c r="L88" s="177"/>
      <c r="M88" s="177"/>
      <c r="N88" s="177"/>
    </row>
    <row r="89" spans="2:14" x14ac:dyDescent="0.2">
      <c r="I89" s="33"/>
      <c r="J89" s="176"/>
      <c r="K89" s="176"/>
      <c r="L89" s="176"/>
      <c r="M89" s="176"/>
      <c r="N89" s="176"/>
    </row>
  </sheetData>
  <mergeCells count="13">
    <mergeCell ref="B35:F35"/>
    <mergeCell ref="O2:P2"/>
    <mergeCell ref="I2:J2"/>
    <mergeCell ref="K2:L2"/>
    <mergeCell ref="M2:N2"/>
    <mergeCell ref="B2:F2"/>
    <mergeCell ref="B65:F65"/>
    <mergeCell ref="O41:R41"/>
    <mergeCell ref="I76:N76"/>
    <mergeCell ref="W41:X41"/>
    <mergeCell ref="Y41:Z41"/>
    <mergeCell ref="S41:T41"/>
    <mergeCell ref="U41:V4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1:P26"/>
  <sheetViews>
    <sheetView workbookViewId="0">
      <selection activeCell="E33" sqref="E33"/>
    </sheetView>
  </sheetViews>
  <sheetFormatPr baseColWidth="10" defaultRowHeight="12" x14ac:dyDescent="0.2"/>
  <cols>
    <col min="1" max="1" width="11.42578125" style="277"/>
    <col min="2" max="2" width="10.5703125" style="277" customWidth="1"/>
    <col min="3" max="3" width="16.7109375" style="277" bestFit="1" customWidth="1"/>
    <col min="4" max="5" width="10.5703125" style="277" customWidth="1"/>
    <col min="6" max="6" width="13.42578125" style="277" bestFit="1" customWidth="1"/>
    <col min="7" max="7" width="18" style="277" bestFit="1" customWidth="1"/>
    <col min="8" max="8" width="7" style="610" bestFit="1" customWidth="1"/>
    <col min="9" max="12" width="11.42578125" style="277"/>
    <col min="13" max="13" width="11.42578125" style="611"/>
    <col min="14" max="14" width="11.42578125" style="610"/>
    <col min="15" max="15" width="11.42578125" style="611"/>
    <col min="16" max="16" width="11.42578125" style="610"/>
    <col min="17" max="16384" width="11.42578125" style="277"/>
  </cols>
  <sheetData>
    <row r="1" spans="2:7" x14ac:dyDescent="0.2">
      <c r="B1" s="277" t="s">
        <v>367</v>
      </c>
    </row>
    <row r="2" spans="2:7" ht="12.75" thickBot="1" x14ac:dyDescent="0.25">
      <c r="B2" s="189"/>
      <c r="C2" s="189"/>
      <c r="D2" s="189"/>
      <c r="E2" s="189"/>
      <c r="F2" s="189"/>
    </row>
    <row r="3" spans="2:7" ht="12.75" thickBot="1" x14ac:dyDescent="0.25">
      <c r="B3" s="622" t="s">
        <v>176</v>
      </c>
      <c r="C3" s="612" t="s">
        <v>84</v>
      </c>
      <c r="D3" s="612" t="s">
        <v>97</v>
      </c>
      <c r="E3" s="612" t="s">
        <v>98</v>
      </c>
      <c r="F3" s="613" t="s">
        <v>230</v>
      </c>
    </row>
    <row r="4" spans="2:7" x14ac:dyDescent="0.2">
      <c r="B4" s="614" t="s">
        <v>179</v>
      </c>
      <c r="C4" s="620" t="s">
        <v>89</v>
      </c>
      <c r="D4" s="615">
        <v>42552</v>
      </c>
      <c r="E4" s="615">
        <v>42636.013194444444</v>
      </c>
      <c r="F4" s="552">
        <f>+E4-D4+1</f>
        <v>85.013194444443798</v>
      </c>
      <c r="G4" s="616"/>
    </row>
    <row r="5" spans="2:7" x14ac:dyDescent="0.2">
      <c r="B5" s="617" t="s">
        <v>608</v>
      </c>
      <c r="C5" s="621" t="s">
        <v>601</v>
      </c>
      <c r="D5" s="618">
        <v>42562</v>
      </c>
      <c r="E5" s="618">
        <v>42566</v>
      </c>
      <c r="F5" s="595">
        <f t="shared" ref="F5:F24" si="0">+E5-D5+1</f>
        <v>5</v>
      </c>
      <c r="G5" s="616"/>
    </row>
    <row r="6" spans="2:7" x14ac:dyDescent="0.2">
      <c r="B6" s="617" t="s">
        <v>573</v>
      </c>
      <c r="C6" s="621" t="s">
        <v>90</v>
      </c>
      <c r="D6" s="618">
        <v>42572</v>
      </c>
      <c r="E6" s="618">
        <v>42574</v>
      </c>
      <c r="F6" s="595">
        <f t="shared" si="0"/>
        <v>3</v>
      </c>
      <c r="G6" s="616"/>
    </row>
    <row r="7" spans="2:7" x14ac:dyDescent="0.2">
      <c r="B7" s="617" t="s">
        <v>118</v>
      </c>
      <c r="C7" s="621" t="s">
        <v>69</v>
      </c>
      <c r="D7" s="618">
        <v>42576</v>
      </c>
      <c r="E7" s="618">
        <v>42579</v>
      </c>
      <c r="F7" s="595">
        <f t="shared" si="0"/>
        <v>4</v>
      </c>
      <c r="G7" s="616"/>
    </row>
    <row r="8" spans="2:7" x14ac:dyDescent="0.2">
      <c r="B8" s="617" t="s">
        <v>572</v>
      </c>
      <c r="C8" s="621" t="s">
        <v>90</v>
      </c>
      <c r="D8" s="618">
        <v>42576</v>
      </c>
      <c r="E8" s="618">
        <v>42578</v>
      </c>
      <c r="F8" s="595">
        <f t="shared" si="0"/>
        <v>3</v>
      </c>
      <c r="G8" s="616"/>
    </row>
    <row r="9" spans="2:7" x14ac:dyDescent="0.2">
      <c r="B9" s="617" t="s">
        <v>571</v>
      </c>
      <c r="C9" s="621" t="s">
        <v>90</v>
      </c>
      <c r="D9" s="618">
        <v>42579</v>
      </c>
      <c r="E9" s="618">
        <v>42581</v>
      </c>
      <c r="F9" s="595">
        <f t="shared" si="0"/>
        <v>3</v>
      </c>
      <c r="G9" s="616"/>
    </row>
    <row r="10" spans="2:7" x14ac:dyDescent="0.2">
      <c r="B10" s="617" t="s">
        <v>581</v>
      </c>
      <c r="C10" s="621" t="s">
        <v>90</v>
      </c>
      <c r="D10" s="618">
        <v>42583</v>
      </c>
      <c r="E10" s="618">
        <v>42585</v>
      </c>
      <c r="F10" s="595">
        <f t="shared" si="0"/>
        <v>3</v>
      </c>
      <c r="G10" s="616"/>
    </row>
    <row r="11" spans="2:7" x14ac:dyDescent="0.2">
      <c r="B11" s="617" t="s">
        <v>609</v>
      </c>
      <c r="C11" s="621" t="s">
        <v>601</v>
      </c>
      <c r="D11" s="618">
        <v>42583</v>
      </c>
      <c r="E11" s="618">
        <v>42601</v>
      </c>
      <c r="F11" s="595">
        <f t="shared" si="0"/>
        <v>19</v>
      </c>
      <c r="G11" s="616"/>
    </row>
    <row r="12" spans="2:7" x14ac:dyDescent="0.2">
      <c r="B12" s="617" t="s">
        <v>579</v>
      </c>
      <c r="C12" s="621" t="s">
        <v>90</v>
      </c>
      <c r="D12" s="618">
        <v>42586</v>
      </c>
      <c r="E12" s="618">
        <v>42588</v>
      </c>
      <c r="F12" s="595">
        <f t="shared" si="0"/>
        <v>3</v>
      </c>
      <c r="G12" s="616"/>
    </row>
    <row r="13" spans="2:7" x14ac:dyDescent="0.2">
      <c r="B13" s="617" t="s">
        <v>483</v>
      </c>
      <c r="C13" s="621" t="s">
        <v>601</v>
      </c>
      <c r="D13" s="618">
        <v>42590</v>
      </c>
      <c r="E13" s="618">
        <v>42620</v>
      </c>
      <c r="F13" s="595">
        <f t="shared" si="0"/>
        <v>31</v>
      </c>
      <c r="G13" s="616"/>
    </row>
    <row r="14" spans="2:7" x14ac:dyDescent="0.2">
      <c r="B14" s="617" t="s">
        <v>608</v>
      </c>
      <c r="C14" s="621" t="s">
        <v>601</v>
      </c>
      <c r="D14" s="618">
        <v>42595</v>
      </c>
      <c r="E14" s="618">
        <v>42600</v>
      </c>
      <c r="F14" s="595">
        <f t="shared" si="0"/>
        <v>6</v>
      </c>
      <c r="G14" s="616"/>
    </row>
    <row r="15" spans="2:7" x14ac:dyDescent="0.2">
      <c r="B15" s="617" t="s">
        <v>606</v>
      </c>
      <c r="C15" s="621" t="s">
        <v>601</v>
      </c>
      <c r="D15" s="618">
        <v>42606</v>
      </c>
      <c r="E15" s="618">
        <v>42614</v>
      </c>
      <c r="F15" s="595">
        <f t="shared" si="0"/>
        <v>9</v>
      </c>
      <c r="G15" s="616"/>
    </row>
    <row r="16" spans="2:7" x14ac:dyDescent="0.2">
      <c r="B16" s="617" t="s">
        <v>606</v>
      </c>
      <c r="C16" s="621" t="s">
        <v>601</v>
      </c>
      <c r="D16" s="618">
        <v>42614</v>
      </c>
      <c r="E16" s="618">
        <v>42614.738888888889</v>
      </c>
      <c r="F16" s="595">
        <f t="shared" si="0"/>
        <v>1.7388888888890506</v>
      </c>
      <c r="G16" s="616"/>
    </row>
    <row r="17" spans="2:7" x14ac:dyDescent="0.2">
      <c r="B17" s="617" t="s">
        <v>585</v>
      </c>
      <c r="C17" s="621" t="s">
        <v>512</v>
      </c>
      <c r="D17" s="618">
        <v>42615.477083333331</v>
      </c>
      <c r="E17" s="618">
        <v>42619.79791666667</v>
      </c>
      <c r="F17" s="595">
        <f t="shared" si="0"/>
        <v>5.320833333338669</v>
      </c>
      <c r="G17" s="616"/>
    </row>
    <row r="18" spans="2:7" x14ac:dyDescent="0.2">
      <c r="B18" s="617" t="s">
        <v>586</v>
      </c>
      <c r="C18" s="621" t="s">
        <v>512</v>
      </c>
      <c r="D18" s="618">
        <v>42621.395138888889</v>
      </c>
      <c r="E18" s="618">
        <v>42622.400000000001</v>
      </c>
      <c r="F18" s="595">
        <f t="shared" si="0"/>
        <v>2.0048611111124046</v>
      </c>
      <c r="G18" s="616"/>
    </row>
    <row r="19" spans="2:7" x14ac:dyDescent="0.2">
      <c r="B19" s="617" t="s">
        <v>587</v>
      </c>
      <c r="C19" s="621" t="s">
        <v>512</v>
      </c>
      <c r="D19" s="618">
        <v>42622.400000000001</v>
      </c>
      <c r="E19" s="618">
        <v>42623.720138888886</v>
      </c>
      <c r="F19" s="595">
        <f t="shared" si="0"/>
        <v>2.320138888884685</v>
      </c>
      <c r="G19" s="616"/>
    </row>
    <row r="20" spans="2:7" x14ac:dyDescent="0.2">
      <c r="B20" s="617" t="s">
        <v>583</v>
      </c>
      <c r="C20" s="621" t="s">
        <v>512</v>
      </c>
      <c r="D20" s="618">
        <v>42623.75277777778</v>
      </c>
      <c r="E20" s="618">
        <v>42624.734722222223</v>
      </c>
      <c r="F20" s="595">
        <f t="shared" si="0"/>
        <v>1.9819444444437977</v>
      </c>
      <c r="G20" s="616"/>
    </row>
    <row r="21" spans="2:7" x14ac:dyDescent="0.2">
      <c r="B21" s="617" t="s">
        <v>584</v>
      </c>
      <c r="C21" s="621" t="s">
        <v>512</v>
      </c>
      <c r="D21" s="618">
        <v>42625.418749999997</v>
      </c>
      <c r="E21" s="618">
        <v>42626.799305555556</v>
      </c>
      <c r="F21" s="595">
        <f t="shared" si="0"/>
        <v>2.3805555555591127</v>
      </c>
      <c r="G21" s="616"/>
    </row>
    <row r="22" spans="2:7" x14ac:dyDescent="0.2">
      <c r="B22" s="617" t="s">
        <v>607</v>
      </c>
      <c r="C22" s="621" t="s">
        <v>601</v>
      </c>
      <c r="D22" s="618">
        <v>42628</v>
      </c>
      <c r="E22" s="618">
        <v>42641</v>
      </c>
      <c r="F22" s="595">
        <f t="shared" si="0"/>
        <v>14</v>
      </c>
      <c r="G22" s="616"/>
    </row>
    <row r="23" spans="2:7" x14ac:dyDescent="0.2">
      <c r="B23" s="617" t="s">
        <v>605</v>
      </c>
      <c r="C23" s="621" t="s">
        <v>601</v>
      </c>
      <c r="D23" s="618">
        <v>42634.390972222223</v>
      </c>
      <c r="E23" s="618">
        <v>42643.509722222225</v>
      </c>
      <c r="F23" s="595">
        <f t="shared" si="0"/>
        <v>10.118750000001455</v>
      </c>
      <c r="G23" s="616"/>
    </row>
    <row r="24" spans="2:7" ht="12.75" thickBot="1" x14ac:dyDescent="0.25">
      <c r="B24" s="617" t="s">
        <v>118</v>
      </c>
      <c r="C24" s="621" t="s">
        <v>69</v>
      </c>
      <c r="D24" s="618">
        <v>42635</v>
      </c>
      <c r="E24" s="618">
        <v>42643</v>
      </c>
      <c r="F24" s="595">
        <f t="shared" si="0"/>
        <v>9</v>
      </c>
      <c r="G24" s="616"/>
    </row>
    <row r="25" spans="2:7" x14ac:dyDescent="0.2">
      <c r="B25" s="614"/>
      <c r="C25" s="620"/>
      <c r="D25" s="615"/>
      <c r="E25" s="615"/>
      <c r="F25" s="552"/>
      <c r="G25" s="616"/>
    </row>
    <row r="26" spans="2:7" x14ac:dyDescent="0.2">
      <c r="B26" s="617"/>
      <c r="C26" s="617"/>
      <c r="D26" s="618"/>
      <c r="E26" s="618"/>
      <c r="F26" s="619"/>
      <c r="G26" s="616"/>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E17"/>
  <sheetViews>
    <sheetView workbookViewId="0">
      <selection activeCell="P10" sqref="P10"/>
    </sheetView>
  </sheetViews>
  <sheetFormatPr baseColWidth="10" defaultRowHeight="12.75" x14ac:dyDescent="0.2"/>
  <sheetData>
    <row r="5" spans="3:5" x14ac:dyDescent="0.2">
      <c r="C5" s="798" t="s">
        <v>610</v>
      </c>
      <c r="D5" s="798"/>
      <c r="E5" s="798"/>
    </row>
    <row r="6" spans="3:5" ht="15" x14ac:dyDescent="0.2">
      <c r="C6" s="586"/>
      <c r="D6" s="587" t="s">
        <v>602</v>
      </c>
      <c r="E6" s="587" t="s">
        <v>603</v>
      </c>
    </row>
    <row r="7" spans="3:5" x14ac:dyDescent="0.2">
      <c r="C7" s="588" t="s">
        <v>33</v>
      </c>
      <c r="D7" s="589">
        <v>0</v>
      </c>
      <c r="E7" s="589">
        <v>0</v>
      </c>
    </row>
    <row r="8" spans="3:5" x14ac:dyDescent="0.2">
      <c r="C8" s="588" t="s">
        <v>32</v>
      </c>
      <c r="D8" s="589">
        <v>0</v>
      </c>
      <c r="E8" s="589">
        <v>0</v>
      </c>
    </row>
    <row r="9" spans="3:5" x14ac:dyDescent="0.2">
      <c r="C9" s="588" t="s">
        <v>31</v>
      </c>
      <c r="D9" s="589">
        <v>0</v>
      </c>
      <c r="E9" s="593">
        <v>1.3921447387900998</v>
      </c>
    </row>
    <row r="10" spans="3:5" x14ac:dyDescent="0.2">
      <c r="C10" s="588" t="s">
        <v>25</v>
      </c>
      <c r="D10" s="589">
        <v>0</v>
      </c>
      <c r="E10" s="593">
        <v>29.179043802000002</v>
      </c>
    </row>
    <row r="11" spans="3:5" x14ac:dyDescent="0.2">
      <c r="C11" s="588" t="s">
        <v>24</v>
      </c>
      <c r="D11" s="589">
        <v>0</v>
      </c>
      <c r="E11" s="593">
        <v>25.282846189000004</v>
      </c>
    </row>
    <row r="12" spans="3:5" x14ac:dyDescent="0.2">
      <c r="C12" s="588" t="s">
        <v>23</v>
      </c>
      <c r="D12" s="593">
        <v>1.6359884629999999</v>
      </c>
      <c r="E12" s="593">
        <v>2.6662554150000002</v>
      </c>
    </row>
    <row r="13" spans="3:5" x14ac:dyDescent="0.2">
      <c r="C13" s="588" t="s">
        <v>22</v>
      </c>
      <c r="D13" s="589">
        <v>0</v>
      </c>
      <c r="E13" s="593">
        <v>6.5814754140000016</v>
      </c>
    </row>
    <row r="14" spans="3:5" x14ac:dyDescent="0.2">
      <c r="C14" s="588" t="s">
        <v>21</v>
      </c>
      <c r="D14" s="589">
        <v>0</v>
      </c>
      <c r="E14" s="593">
        <v>37.018447189999996</v>
      </c>
    </row>
    <row r="15" spans="3:5" x14ac:dyDescent="0.2">
      <c r="C15" s="588" t="s">
        <v>20</v>
      </c>
      <c r="D15" s="590">
        <v>0</v>
      </c>
      <c r="E15" s="590">
        <v>0</v>
      </c>
    </row>
    <row r="16" spans="3:5" x14ac:dyDescent="0.2">
      <c r="D16" s="591"/>
      <c r="E16" s="591"/>
    </row>
    <row r="17" spans="3:5" x14ac:dyDescent="0.2">
      <c r="C17" s="592"/>
      <c r="D17" s="591"/>
      <c r="E17" s="591"/>
    </row>
  </sheetData>
  <mergeCells count="1">
    <mergeCell ref="C5:E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E22"/>
  <sheetViews>
    <sheetView zoomScale="115" zoomScaleNormal="115" workbookViewId="0">
      <selection activeCell="C2" sqref="C2:E2"/>
    </sheetView>
  </sheetViews>
  <sheetFormatPr baseColWidth="10" defaultRowHeight="12" x14ac:dyDescent="0.2"/>
  <cols>
    <col min="1" max="1" width="2.5703125" style="27" customWidth="1"/>
    <col min="2" max="2" width="21.7109375" style="27" customWidth="1"/>
    <col min="3" max="4" width="8.7109375" style="27" customWidth="1"/>
    <col min="5" max="5" width="11.5703125" style="27" bestFit="1" customWidth="1"/>
    <col min="6" max="6" width="3" style="27" customWidth="1"/>
    <col min="7" max="16384" width="11.42578125" style="27"/>
  </cols>
  <sheetData>
    <row r="1" spans="2:5" ht="12.75" thickBot="1" x14ac:dyDescent="0.25"/>
    <row r="2" spans="2:5" ht="12.75" thickBot="1" x14ac:dyDescent="0.25">
      <c r="B2" s="190" t="s">
        <v>108</v>
      </c>
      <c r="C2" s="190" t="s">
        <v>457</v>
      </c>
      <c r="D2" s="190" t="s">
        <v>458</v>
      </c>
      <c r="E2" s="190" t="s">
        <v>459</v>
      </c>
    </row>
    <row r="3" spans="2:5" ht="12.75" thickTop="1" x14ac:dyDescent="0.2">
      <c r="B3" s="191" t="s">
        <v>109</v>
      </c>
      <c r="C3" s="192">
        <v>63.27</v>
      </c>
      <c r="D3" s="193">
        <v>65.7</v>
      </c>
      <c r="E3" s="194">
        <v>69.25</v>
      </c>
    </row>
    <row r="4" spans="2:5" x14ac:dyDescent="0.2">
      <c r="B4" s="191" t="s">
        <v>88</v>
      </c>
      <c r="C4" s="195">
        <v>59.2</v>
      </c>
      <c r="D4" s="193">
        <v>60.68</v>
      </c>
      <c r="E4" s="193">
        <v>62.51</v>
      </c>
    </row>
    <row r="5" spans="2:5" x14ac:dyDescent="0.2">
      <c r="B5" s="191" t="s">
        <v>110</v>
      </c>
      <c r="C5" s="194">
        <v>61.33</v>
      </c>
      <c r="D5" s="193">
        <v>58.42</v>
      </c>
      <c r="E5" s="193">
        <v>61.21</v>
      </c>
    </row>
    <row r="6" spans="2:5" x14ac:dyDescent="0.2">
      <c r="B6" s="196" t="s">
        <v>87</v>
      </c>
      <c r="C6" s="194">
        <v>61.38</v>
      </c>
      <c r="D6" s="193">
        <v>64.44</v>
      </c>
      <c r="E6" s="193">
        <v>64.3</v>
      </c>
    </row>
    <row r="7" spans="2:5" x14ac:dyDescent="0.2">
      <c r="B7" s="191" t="s">
        <v>91</v>
      </c>
      <c r="C7" s="192">
        <v>59.91</v>
      </c>
      <c r="D7" s="193">
        <v>61.53</v>
      </c>
      <c r="E7" s="193">
        <v>65.63</v>
      </c>
    </row>
    <row r="8" spans="2:5" x14ac:dyDescent="0.2">
      <c r="B8" s="196" t="s">
        <v>92</v>
      </c>
      <c r="C8" s="192">
        <v>66.680000000000007</v>
      </c>
      <c r="D8" s="193">
        <v>67.959999999999994</v>
      </c>
      <c r="E8" s="193">
        <v>74.680000000000007</v>
      </c>
    </row>
    <row r="9" spans="2:5" ht="12.75" thickBot="1" x14ac:dyDescent="0.25">
      <c r="B9" s="197" t="s">
        <v>111</v>
      </c>
      <c r="C9" s="198">
        <v>71.040000000000006</v>
      </c>
      <c r="D9" s="198">
        <v>71.040000000000006</v>
      </c>
      <c r="E9" s="198">
        <v>71.040000000000006</v>
      </c>
    </row>
    <row r="12" spans="2:5" x14ac:dyDescent="0.2">
      <c r="C12" s="93"/>
    </row>
    <row r="21" spans="2:3" x14ac:dyDescent="0.2">
      <c r="B21" s="161"/>
      <c r="C21" s="161"/>
    </row>
    <row r="22" spans="2:3" x14ac:dyDescent="0.2">
      <c r="B22" s="161"/>
      <c r="C22" s="161"/>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E10"/>
  <sheetViews>
    <sheetView zoomScaleNormal="100" workbookViewId="0">
      <selection activeCell="I32" sqref="I32"/>
    </sheetView>
  </sheetViews>
  <sheetFormatPr baseColWidth="10" defaultRowHeight="12" x14ac:dyDescent="0.2"/>
  <cols>
    <col min="1" max="1" width="2.5703125" style="27" customWidth="1"/>
    <col min="2" max="2" width="17.140625" style="27" customWidth="1"/>
    <col min="3" max="3" width="7.5703125" style="27" bestFit="1" customWidth="1"/>
    <col min="4" max="4" width="9.7109375" style="27" bestFit="1" customWidth="1"/>
    <col min="5" max="5" width="11.5703125" style="27" bestFit="1" customWidth="1"/>
    <col min="6" max="6" width="3" style="27" customWidth="1"/>
    <col min="7" max="16384" width="11.42578125" style="27"/>
  </cols>
  <sheetData>
    <row r="1" spans="2:5" ht="12.75" thickBot="1" x14ac:dyDescent="0.25"/>
    <row r="2" spans="2:5" ht="12.75" thickBot="1" x14ac:dyDescent="0.25">
      <c r="B2" s="199" t="s">
        <v>112</v>
      </c>
      <c r="C2" s="190" t="s">
        <v>457</v>
      </c>
      <c r="D2" s="190" t="s">
        <v>458</v>
      </c>
      <c r="E2" s="190" t="s">
        <v>459</v>
      </c>
    </row>
    <row r="3" spans="2:5" ht="12.75" thickTop="1" x14ac:dyDescent="0.2">
      <c r="B3" s="200" t="s">
        <v>109</v>
      </c>
      <c r="C3" s="201">
        <v>405.77</v>
      </c>
      <c r="D3" s="201">
        <v>369.85</v>
      </c>
      <c r="E3" s="201">
        <v>403.01</v>
      </c>
    </row>
    <row r="4" spans="2:5" x14ac:dyDescent="0.2">
      <c r="B4" s="200" t="s">
        <v>113</v>
      </c>
      <c r="C4" s="201">
        <v>435.01</v>
      </c>
      <c r="D4" s="201">
        <v>401.2</v>
      </c>
      <c r="E4" s="201">
        <v>431.05</v>
      </c>
    </row>
    <row r="5" spans="2:5" x14ac:dyDescent="0.2">
      <c r="B5" s="200" t="s">
        <v>110</v>
      </c>
      <c r="C5" s="201">
        <v>407.14</v>
      </c>
      <c r="D5" s="201">
        <v>371.19</v>
      </c>
      <c r="E5" s="201">
        <v>404.32</v>
      </c>
    </row>
    <row r="6" spans="2:5" ht="12.75" thickBot="1" x14ac:dyDescent="0.25">
      <c r="B6" s="202" t="s">
        <v>111</v>
      </c>
      <c r="C6" s="203">
        <v>439.7</v>
      </c>
      <c r="D6" s="203">
        <v>398.4</v>
      </c>
      <c r="E6" s="203">
        <v>428.05</v>
      </c>
    </row>
    <row r="10" spans="2:5" x14ac:dyDescent="0.2">
      <c r="C10" s="93"/>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E4"/>
  <sheetViews>
    <sheetView zoomScaleNormal="100" workbookViewId="0">
      <selection activeCell="C3" sqref="C3:E4"/>
    </sheetView>
  </sheetViews>
  <sheetFormatPr baseColWidth="10" defaultRowHeight="12" x14ac:dyDescent="0.2"/>
  <cols>
    <col min="1" max="1" width="2.5703125" style="27" customWidth="1"/>
    <col min="2" max="2" width="28" style="27" bestFit="1" customWidth="1"/>
    <col min="3" max="3" width="8.140625" style="27" bestFit="1" customWidth="1"/>
    <col min="4" max="4" width="10.85546875" style="27" bestFit="1" customWidth="1"/>
    <col min="5" max="5" width="10.28515625" style="27" bestFit="1" customWidth="1"/>
    <col min="6" max="6" width="3" style="27" customWidth="1"/>
    <col min="7" max="16384" width="11.42578125" style="27"/>
  </cols>
  <sheetData>
    <row r="1" spans="2:5" ht="12.75" thickBot="1" x14ac:dyDescent="0.25"/>
    <row r="2" spans="2:5" ht="27.75" customHeight="1" thickBot="1" x14ac:dyDescent="0.25">
      <c r="B2" s="204" t="s">
        <v>327</v>
      </c>
      <c r="C2" s="190" t="s">
        <v>457</v>
      </c>
      <c r="D2" s="190" t="s">
        <v>458</v>
      </c>
      <c r="E2" s="190" t="s">
        <v>459</v>
      </c>
    </row>
    <row r="3" spans="2:5" ht="12.75" thickTop="1" x14ac:dyDescent="0.2">
      <c r="B3" s="200" t="s">
        <v>433</v>
      </c>
      <c r="C3" s="201">
        <v>4.1100000000000003</v>
      </c>
      <c r="D3" s="201">
        <v>4.8499999999999996</v>
      </c>
      <c r="E3" s="201">
        <v>4.97</v>
      </c>
    </row>
    <row r="4" spans="2:5" ht="12.75" thickBot="1" x14ac:dyDescent="0.25">
      <c r="B4" s="202" t="s">
        <v>113</v>
      </c>
      <c r="C4" s="203">
        <v>6.57</v>
      </c>
      <c r="D4" s="203">
        <v>7.03</v>
      </c>
      <c r="E4" s="203">
        <v>7.6</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H28"/>
  <sheetViews>
    <sheetView zoomScaleNormal="100" workbookViewId="0">
      <selection activeCell="I41" sqref="I41"/>
    </sheetView>
  </sheetViews>
  <sheetFormatPr baseColWidth="10" defaultColWidth="11.42578125" defaultRowHeight="12" x14ac:dyDescent="0.2"/>
  <cols>
    <col min="1" max="1" width="11.42578125" style="205"/>
    <col min="2" max="2" width="13.85546875" style="205" bestFit="1" customWidth="1"/>
    <col min="3" max="16384" width="11.42578125" style="205"/>
  </cols>
  <sheetData>
    <row r="1" spans="2:4" x14ac:dyDescent="0.2">
      <c r="B1" s="206" t="s">
        <v>162</v>
      </c>
    </row>
    <row r="2" spans="2:4" x14ac:dyDescent="0.2">
      <c r="B2" s="207" t="s">
        <v>526</v>
      </c>
      <c r="C2" s="208">
        <v>936.7</v>
      </c>
      <c r="D2" s="314"/>
    </row>
    <row r="3" spans="2:4" x14ac:dyDescent="0.2">
      <c r="B3" s="207" t="s">
        <v>527</v>
      </c>
      <c r="C3" s="208">
        <v>120.4</v>
      </c>
      <c r="D3" s="314"/>
    </row>
    <row r="4" spans="2:4" x14ac:dyDescent="0.2">
      <c r="B4" s="207" t="s">
        <v>528</v>
      </c>
      <c r="C4" s="208">
        <v>76.400000000000006</v>
      </c>
      <c r="D4" s="314"/>
    </row>
    <row r="5" spans="2:4" x14ac:dyDescent="0.2">
      <c r="B5" s="541" t="s">
        <v>457</v>
      </c>
      <c r="C5" s="205">
        <v>223.4</v>
      </c>
    </row>
    <row r="6" spans="2:4" x14ac:dyDescent="0.2">
      <c r="B6" s="541" t="s">
        <v>458</v>
      </c>
      <c r="C6" s="205">
        <v>112.39999999999993</v>
      </c>
    </row>
    <row r="7" spans="2:4" x14ac:dyDescent="0.2">
      <c r="B7" s="541" t="s">
        <v>459</v>
      </c>
      <c r="C7" s="205">
        <v>203.6</v>
      </c>
    </row>
    <row r="23" spans="2:8" x14ac:dyDescent="0.2">
      <c r="B23" s="209"/>
    </row>
    <row r="26" spans="2:8" x14ac:dyDescent="0.2">
      <c r="H26" s="208"/>
    </row>
    <row r="27" spans="2:8" x14ac:dyDescent="0.2">
      <c r="H27" s="208"/>
    </row>
    <row r="28" spans="2:8" x14ac:dyDescent="0.2">
      <c r="H28" s="208"/>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J13"/>
  <sheetViews>
    <sheetView zoomScaleNormal="100" workbookViewId="0">
      <selection activeCell="L1" sqref="L1"/>
    </sheetView>
  </sheetViews>
  <sheetFormatPr baseColWidth="10" defaultColWidth="11.42578125" defaultRowHeight="12.75" x14ac:dyDescent="0.2"/>
  <cols>
    <col min="1" max="1" width="19.42578125" style="1" customWidth="1"/>
    <col min="2" max="16384" width="11.42578125" style="1"/>
  </cols>
  <sheetData>
    <row r="1" spans="1:10" x14ac:dyDescent="0.2">
      <c r="A1" s="205"/>
      <c r="B1" s="799" t="s">
        <v>285</v>
      </c>
      <c r="C1" s="799"/>
      <c r="D1" s="799"/>
      <c r="E1" s="313"/>
      <c r="F1" s="205"/>
      <c r="G1" s="205"/>
      <c r="H1" s="205"/>
      <c r="I1" s="205"/>
      <c r="J1" s="205"/>
    </row>
    <row r="2" spans="1:10" x14ac:dyDescent="0.2">
      <c r="A2" s="209"/>
      <c r="B2" s="209" t="s">
        <v>95</v>
      </c>
      <c r="C2" s="205" t="s">
        <v>286</v>
      </c>
      <c r="D2" s="205" t="s">
        <v>287</v>
      </c>
      <c r="E2" s="205" t="s">
        <v>454</v>
      </c>
      <c r="F2" s="205" t="s">
        <v>48</v>
      </c>
      <c r="G2" s="205"/>
      <c r="H2" s="205"/>
      <c r="I2" s="205"/>
      <c r="J2" s="205"/>
    </row>
    <row r="3" spans="1:10" x14ac:dyDescent="0.2">
      <c r="A3" s="211" t="s">
        <v>526</v>
      </c>
      <c r="B3" s="210">
        <v>15</v>
      </c>
      <c r="C3" s="210">
        <v>8</v>
      </c>
      <c r="D3" s="210">
        <v>2</v>
      </c>
      <c r="E3" s="210">
        <v>0</v>
      </c>
      <c r="F3" s="210">
        <v>25</v>
      </c>
      <c r="G3" s="205"/>
      <c r="H3" s="205"/>
      <c r="I3" s="205"/>
      <c r="J3" s="205"/>
    </row>
    <row r="4" spans="1:10" x14ac:dyDescent="0.2">
      <c r="A4" s="211" t="s">
        <v>527</v>
      </c>
      <c r="B4" s="210">
        <v>14</v>
      </c>
      <c r="C4" s="210">
        <v>18</v>
      </c>
      <c r="D4" s="210">
        <v>0</v>
      </c>
      <c r="E4" s="210">
        <v>0</v>
      </c>
      <c r="F4" s="210">
        <v>32</v>
      </c>
      <c r="G4" s="205"/>
      <c r="H4" s="205"/>
      <c r="I4" s="205"/>
      <c r="J4" s="205"/>
    </row>
    <row r="5" spans="1:10" x14ac:dyDescent="0.2">
      <c r="A5" s="211" t="s">
        <v>528</v>
      </c>
      <c r="B5" s="210">
        <v>15</v>
      </c>
      <c r="C5" s="210">
        <v>16</v>
      </c>
      <c r="D5" s="210">
        <v>1</v>
      </c>
      <c r="E5" s="210">
        <v>0</v>
      </c>
      <c r="F5" s="210">
        <v>32</v>
      </c>
      <c r="G5" s="205"/>
      <c r="H5" s="205"/>
      <c r="I5" s="205"/>
      <c r="J5" s="205"/>
    </row>
    <row r="6" spans="1:10" x14ac:dyDescent="0.2">
      <c r="A6" s="211" t="s">
        <v>457</v>
      </c>
      <c r="B6" s="1">
        <v>27</v>
      </c>
      <c r="C6" s="1">
        <v>15</v>
      </c>
      <c r="D6" s="1">
        <v>1</v>
      </c>
      <c r="E6" s="210">
        <v>0</v>
      </c>
      <c r="F6" s="210">
        <v>43</v>
      </c>
    </row>
    <row r="7" spans="1:10" x14ac:dyDescent="0.2">
      <c r="A7" s="211" t="s">
        <v>458</v>
      </c>
      <c r="B7" s="1">
        <v>17</v>
      </c>
      <c r="C7" s="1">
        <v>8</v>
      </c>
      <c r="D7" s="1">
        <v>0</v>
      </c>
      <c r="E7" s="210">
        <v>0</v>
      </c>
      <c r="F7" s="210">
        <v>25</v>
      </c>
    </row>
    <row r="8" spans="1:10" x14ac:dyDescent="0.2">
      <c r="A8" s="211" t="s">
        <v>459</v>
      </c>
      <c r="B8" s="1">
        <v>11</v>
      </c>
      <c r="C8" s="1">
        <v>8</v>
      </c>
      <c r="D8" s="1">
        <v>0</v>
      </c>
      <c r="E8" s="210">
        <v>0</v>
      </c>
      <c r="F8" s="210">
        <v>19</v>
      </c>
    </row>
    <row r="9" spans="1:10" x14ac:dyDescent="0.2">
      <c r="A9" s="386" t="s">
        <v>48</v>
      </c>
      <c r="B9" s="387">
        <f>SUM(B3:B8)</f>
        <v>99</v>
      </c>
      <c r="C9" s="387">
        <f t="shared" ref="C9:E9" si="0">SUM(C3:C8)</f>
        <v>73</v>
      </c>
      <c r="D9" s="387">
        <f t="shared" si="0"/>
        <v>4</v>
      </c>
      <c r="E9" s="387">
        <f t="shared" si="0"/>
        <v>0</v>
      </c>
      <c r="F9" s="387">
        <f>SUM(F3:F8)</f>
        <v>176</v>
      </c>
      <c r="G9" s="205"/>
      <c r="H9" s="205"/>
      <c r="I9" s="205"/>
      <c r="J9" s="205"/>
    </row>
    <row r="10" spans="1:10" x14ac:dyDescent="0.2">
      <c r="A10" s="205"/>
      <c r="B10" s="205"/>
      <c r="C10" s="205"/>
      <c r="D10" s="205"/>
      <c r="E10" s="205"/>
      <c r="F10" s="205"/>
      <c r="G10" s="205"/>
      <c r="H10" s="205"/>
      <c r="I10" s="205"/>
      <c r="J10" s="205"/>
    </row>
    <row r="11" spans="1:10" x14ac:dyDescent="0.2">
      <c r="A11" s="354"/>
      <c r="B11" s="205"/>
      <c r="C11" s="205"/>
      <c r="D11" s="205"/>
      <c r="E11" s="205"/>
      <c r="F11" s="205"/>
      <c r="G11" s="205"/>
      <c r="H11" s="205"/>
      <c r="I11" s="205"/>
      <c r="J11" s="205"/>
    </row>
    <row r="12" spans="1:10" x14ac:dyDescent="0.2">
      <c r="A12" s="212"/>
      <c r="C12" s="205"/>
      <c r="D12" s="205"/>
      <c r="E12" s="205"/>
      <c r="F12" s="205"/>
      <c r="G12" s="205"/>
      <c r="H12" s="205"/>
      <c r="I12" s="205"/>
      <c r="J12" s="205"/>
    </row>
    <row r="13" spans="1:10" x14ac:dyDescent="0.2">
      <c r="B13" s="205"/>
    </row>
  </sheetData>
  <mergeCells count="1">
    <mergeCell ref="B1:D1"/>
  </mergeCells>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4:H16"/>
  <sheetViews>
    <sheetView showGridLines="0" zoomScaleNormal="100" workbookViewId="0">
      <selection activeCell="R1" sqref="R1"/>
    </sheetView>
  </sheetViews>
  <sheetFormatPr baseColWidth="10" defaultRowHeight="12.75" x14ac:dyDescent="0.2"/>
  <cols>
    <col min="1" max="2" width="11.42578125" style="1"/>
    <col min="3" max="5" width="11.5703125" style="1" bestFit="1" customWidth="1"/>
    <col min="6" max="7" width="12" style="1" bestFit="1" customWidth="1"/>
    <col min="8" max="16384" width="11.42578125" style="1"/>
  </cols>
  <sheetData>
    <row r="4" spans="2:8" x14ac:dyDescent="0.2">
      <c r="C4" s="1" t="s">
        <v>526</v>
      </c>
      <c r="D4" s="1" t="s">
        <v>527</v>
      </c>
      <c r="E4" s="1" t="s">
        <v>528</v>
      </c>
      <c r="F4" s="1" t="s">
        <v>457</v>
      </c>
      <c r="G4" s="1" t="s">
        <v>458</v>
      </c>
      <c r="H4" s="1" t="s">
        <v>459</v>
      </c>
    </row>
    <row r="5" spans="2:8" x14ac:dyDescent="0.2">
      <c r="B5" s="1" t="s">
        <v>329</v>
      </c>
      <c r="C5" s="567">
        <v>0.99909933883282498</v>
      </c>
      <c r="D5" s="567">
        <v>0.99186675673278335</v>
      </c>
      <c r="E5" s="567">
        <v>0.99990788692608434</v>
      </c>
      <c r="F5" s="566">
        <v>0.99481778669341359</v>
      </c>
      <c r="G5" s="567">
        <v>0.99920168669273124</v>
      </c>
      <c r="H5" s="567">
        <v>0.99997611883268855</v>
      </c>
    </row>
    <row r="6" spans="2:8" x14ac:dyDescent="0.2">
      <c r="B6" s="1" t="s">
        <v>10</v>
      </c>
      <c r="C6" s="567">
        <v>0.99934334923535784</v>
      </c>
      <c r="D6" s="567">
        <v>0.9994382866953061</v>
      </c>
      <c r="E6" s="567">
        <v>0.9999960442725021</v>
      </c>
      <c r="F6" s="566">
        <v>0.99969540898266596</v>
      </c>
      <c r="G6" s="567">
        <v>0.99961233870521127</v>
      </c>
      <c r="H6" s="567">
        <v>0.99989319535755816</v>
      </c>
    </row>
    <row r="7" spans="2:8" x14ac:dyDescent="0.2">
      <c r="B7" s="1" t="s">
        <v>331</v>
      </c>
      <c r="C7" s="567">
        <v>0.99886979212106308</v>
      </c>
      <c r="D7" s="567">
        <v>0.99611367115312932</v>
      </c>
      <c r="E7" s="567">
        <v>0.99948446658153756</v>
      </c>
      <c r="F7" s="566">
        <v>0.99288621723468684</v>
      </c>
      <c r="G7" s="567">
        <v>0.99470619775107805</v>
      </c>
      <c r="H7" s="567">
        <v>0.99852740165686193</v>
      </c>
    </row>
    <row r="8" spans="2:8" x14ac:dyDescent="0.2">
      <c r="B8" s="1" t="s">
        <v>330</v>
      </c>
      <c r="C8" s="567">
        <v>0.99857770980692029</v>
      </c>
      <c r="D8" s="567">
        <v>0.99506404129229598</v>
      </c>
      <c r="E8" s="567">
        <v>0.99570254253488821</v>
      </c>
      <c r="F8" s="566">
        <v>0.99660867902886641</v>
      </c>
      <c r="G8" s="567">
        <v>0.99515197858917992</v>
      </c>
      <c r="H8" s="567">
        <v>0.99531638310074555</v>
      </c>
    </row>
    <row r="9" spans="2:8" x14ac:dyDescent="0.2">
      <c r="B9" s="1" t="s">
        <v>328</v>
      </c>
      <c r="C9" s="567">
        <v>0.99928796905038808</v>
      </c>
      <c r="D9" s="567">
        <v>0.99971123189265743</v>
      </c>
      <c r="E9" s="567">
        <v>0.99977056780512508</v>
      </c>
      <c r="F9" s="566">
        <v>0.98612330793756275</v>
      </c>
      <c r="G9" s="567">
        <v>0.99907435976550452</v>
      </c>
      <c r="H9" s="567">
        <v>0.99978639071511644</v>
      </c>
    </row>
    <row r="10" spans="2:8" x14ac:dyDescent="0.2">
      <c r="B10" s="568" t="s">
        <v>452</v>
      </c>
      <c r="C10" s="569">
        <v>0.99</v>
      </c>
      <c r="D10" s="569">
        <v>0.99</v>
      </c>
      <c r="E10" s="569">
        <v>0.99</v>
      </c>
      <c r="F10" s="569">
        <v>0.99</v>
      </c>
      <c r="G10" s="569">
        <v>0.99</v>
      </c>
      <c r="H10" s="569">
        <v>0.99</v>
      </c>
    </row>
    <row r="12" spans="2:8" x14ac:dyDescent="0.2">
      <c r="B12" s="312" t="s">
        <v>332</v>
      </c>
    </row>
    <row r="13" spans="2:8" x14ac:dyDescent="0.2">
      <c r="B13" s="1" t="s">
        <v>333</v>
      </c>
    </row>
    <row r="14" spans="2:8" x14ac:dyDescent="0.2">
      <c r="B14" s="1" t="s">
        <v>771</v>
      </c>
    </row>
    <row r="15" spans="2:8" x14ac:dyDescent="0.2">
      <c r="B15" s="800" t="s">
        <v>334</v>
      </c>
      <c r="C15" s="800"/>
      <c r="D15" s="800"/>
      <c r="E15" s="800"/>
      <c r="F15" s="800"/>
      <c r="G15" s="800"/>
      <c r="H15" s="800"/>
    </row>
    <row r="16" spans="2:8" x14ac:dyDescent="0.2">
      <c r="B16" s="800"/>
      <c r="C16" s="800"/>
      <c r="D16" s="800"/>
      <c r="E16" s="800"/>
      <c r="F16" s="800"/>
      <c r="G16" s="800"/>
      <c r="H16" s="800"/>
    </row>
  </sheetData>
  <mergeCells count="1">
    <mergeCell ref="B15:H16"/>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E185"/>
  <sheetViews>
    <sheetView topLeftCell="J1" zoomScaleNormal="100" workbookViewId="0">
      <selection activeCell="W2" sqref="W2:Z6"/>
    </sheetView>
  </sheetViews>
  <sheetFormatPr baseColWidth="10" defaultRowHeight="12" x14ac:dyDescent="0.2"/>
  <cols>
    <col min="1" max="1" width="6.7109375" style="14" customWidth="1"/>
    <col min="2" max="2" width="8.85546875" style="14" customWidth="1"/>
    <col min="3" max="3" width="10" style="14" bestFit="1" customWidth="1"/>
    <col min="4" max="4" width="5.7109375" style="14" bestFit="1" customWidth="1"/>
    <col min="5" max="5" width="9" style="14" bestFit="1" customWidth="1"/>
    <col min="6" max="6" width="13.85546875" style="14" bestFit="1" customWidth="1"/>
    <col min="7" max="8" width="12" style="14" bestFit="1" customWidth="1"/>
    <col min="9" max="9" width="15" style="14" customWidth="1"/>
    <col min="10" max="10" width="13.28515625" style="14" customWidth="1"/>
    <col min="11" max="11" width="12.28515625" style="14" customWidth="1"/>
    <col min="12" max="12" width="12.7109375" style="14" bestFit="1" customWidth="1"/>
    <col min="13" max="13" width="12" style="14" bestFit="1" customWidth="1"/>
    <col min="14" max="14" width="1.42578125" style="14" customWidth="1"/>
    <col min="15" max="15" width="19.28515625" style="14" bestFit="1" customWidth="1"/>
    <col min="16" max="17" width="11.42578125" style="14"/>
    <col min="18" max="18" width="22.5703125" style="14" bestFit="1" customWidth="1"/>
    <col min="19" max="22" width="11.42578125" style="14"/>
    <col min="23" max="23" width="4.5703125" style="14" bestFit="1" customWidth="1"/>
    <col min="24" max="25" width="11.42578125" style="14"/>
    <col min="26" max="26" width="23.5703125" style="14" customWidth="1"/>
    <col min="27" max="28" width="11.42578125" style="14"/>
    <col min="29" max="30" width="12.7109375" style="14" customWidth="1"/>
    <col min="31" max="31" width="18.28515625" style="14" bestFit="1" customWidth="1"/>
    <col min="32" max="16384" width="11.42578125" style="14"/>
  </cols>
  <sheetData>
    <row r="1" spans="1:31" x14ac:dyDescent="0.2">
      <c r="B1" s="15" t="s">
        <v>29</v>
      </c>
      <c r="AB1" s="16" t="s">
        <v>28</v>
      </c>
    </row>
    <row r="2" spans="1:31" x14ac:dyDescent="0.2">
      <c r="F2" s="774">
        <v>2016</v>
      </c>
      <c r="G2" s="774"/>
      <c r="H2" s="774"/>
      <c r="I2" s="774">
        <v>2015</v>
      </c>
      <c r="J2" s="774"/>
      <c r="K2" s="774"/>
      <c r="L2" s="773"/>
      <c r="M2" s="773"/>
      <c r="W2" s="770" t="s">
        <v>27</v>
      </c>
      <c r="X2" s="771"/>
      <c r="Y2" s="771"/>
      <c r="Z2" s="772"/>
      <c r="AB2" s="769" t="s">
        <v>27</v>
      </c>
      <c r="AC2" s="769"/>
      <c r="AD2" s="769"/>
      <c r="AE2" s="769"/>
    </row>
    <row r="3" spans="1:31" x14ac:dyDescent="0.2">
      <c r="F3" s="14" t="s">
        <v>12</v>
      </c>
      <c r="G3" s="14" t="s">
        <v>10</v>
      </c>
      <c r="H3" s="14" t="s">
        <v>10</v>
      </c>
      <c r="I3" s="14" t="s">
        <v>12</v>
      </c>
      <c r="J3" s="14" t="s">
        <v>10</v>
      </c>
      <c r="K3" s="14" t="s">
        <v>10</v>
      </c>
      <c r="W3" s="2" t="s">
        <v>7</v>
      </c>
      <c r="X3" s="280">
        <v>2016</v>
      </c>
      <c r="Y3" s="280">
        <v>2015</v>
      </c>
      <c r="Z3" s="2" t="s">
        <v>520</v>
      </c>
      <c r="AB3" s="17" t="s">
        <v>7</v>
      </c>
      <c r="AC3" s="531">
        <v>2016</v>
      </c>
      <c r="AD3" s="531">
        <v>2015</v>
      </c>
      <c r="AE3" s="392" t="s">
        <v>520</v>
      </c>
    </row>
    <row r="4" spans="1:31" x14ac:dyDescent="0.2">
      <c r="B4" s="14" t="s">
        <v>8</v>
      </c>
      <c r="C4" s="14" t="s">
        <v>7</v>
      </c>
      <c r="D4" s="14" t="s">
        <v>8</v>
      </c>
      <c r="E4" s="14" t="s">
        <v>9</v>
      </c>
      <c r="F4" s="14" t="s">
        <v>11</v>
      </c>
      <c r="G4" s="14" t="s">
        <v>13</v>
      </c>
      <c r="H4" s="14" t="s">
        <v>6</v>
      </c>
      <c r="I4" s="14" t="s">
        <v>11</v>
      </c>
      <c r="J4" s="14" t="s">
        <v>13</v>
      </c>
      <c r="K4" s="14" t="s">
        <v>6</v>
      </c>
      <c r="O4" s="770" t="s">
        <v>14</v>
      </c>
      <c r="P4" s="771"/>
      <c r="Q4" s="771"/>
      <c r="R4" s="772"/>
      <c r="S4" s="594"/>
      <c r="V4" s="393" t="s">
        <v>457</v>
      </c>
      <c r="W4" s="3" t="s">
        <v>31</v>
      </c>
      <c r="X4" s="4">
        <f>+AVERAGEIF($A$5:$A$96,$W4,H$5:H$96)</f>
        <v>82.116097931503248</v>
      </c>
      <c r="Y4" s="4">
        <f>+AVERAGEIF($A$5:$A$96,$W4,K$5:K$96)</f>
        <v>50.787673807398448</v>
      </c>
      <c r="Z4" s="286">
        <f>X4/Y4-1</f>
        <v>0.61685093597535579</v>
      </c>
      <c r="AB4" s="18" t="s">
        <v>221</v>
      </c>
      <c r="AC4" s="19">
        <f>+AVERAGEIF($A$5:$A$96,$AB4,G$5:G$96)</f>
        <v>54.32815161290322</v>
      </c>
      <c r="AD4" s="19">
        <f>+AVERAGEIF($A$5:$A$96,$AB4,J$5:J$96)</f>
        <v>32.873021290322576</v>
      </c>
      <c r="AE4" s="20">
        <f>AC4/AD4-1</f>
        <v>0.65266682161936784</v>
      </c>
    </row>
    <row r="5" spans="1:31" x14ac:dyDescent="0.2">
      <c r="A5" s="21" t="s">
        <v>221</v>
      </c>
      <c r="B5" s="22">
        <v>1</v>
      </c>
      <c r="C5" s="393" t="s">
        <v>457</v>
      </c>
      <c r="D5" s="291"/>
      <c r="E5" s="393" t="s">
        <v>5</v>
      </c>
      <c r="F5" s="23">
        <v>674.16</v>
      </c>
      <c r="G5" s="23">
        <v>74.163110000000003</v>
      </c>
      <c r="H5" s="24">
        <v>110.00817313397414</v>
      </c>
      <c r="I5" s="25">
        <v>634.54</v>
      </c>
      <c r="J5" s="25">
        <v>30.572649999999999</v>
      </c>
      <c r="K5" s="25">
        <v>48.180808144482619</v>
      </c>
      <c r="L5" s="21"/>
      <c r="M5" s="21"/>
      <c r="O5" s="2" t="s">
        <v>15</v>
      </c>
      <c r="P5" s="5" t="s">
        <v>511</v>
      </c>
      <c r="Q5" s="5" t="s">
        <v>399</v>
      </c>
      <c r="R5" s="2" t="s">
        <v>520</v>
      </c>
      <c r="V5" s="393" t="s">
        <v>458</v>
      </c>
      <c r="W5" s="6" t="s">
        <v>32</v>
      </c>
      <c r="X5" s="7">
        <f>+AVERAGEIF($A$5:$A$96,$W5,H$5:H$96)</f>
        <v>49.62143676012488</v>
      </c>
      <c r="Y5" s="7">
        <f>+AVERAGEIF($A$5:$A$96,$W5,K$5:K$96)</f>
        <v>59.868483153060303</v>
      </c>
      <c r="Z5" s="287">
        <f t="shared" ref="Z5:Z6" si="0">X5/Y5-1</f>
        <v>-0.17115927869322711</v>
      </c>
      <c r="AB5" s="18" t="s">
        <v>222</v>
      </c>
      <c r="AC5" s="19">
        <f>+AVERAGEIF($A$5:$A$96,$AB5,G$5:G$96)</f>
        <v>32.605084193548386</v>
      </c>
      <c r="AD5" s="19">
        <f>+AVERAGEIF($A$5:$A$96,$AB5,J$5:J$96)</f>
        <v>40.970839677419356</v>
      </c>
      <c r="AE5" s="20">
        <f>AC5/AD5-1</f>
        <v>-0.20418804080507214</v>
      </c>
    </row>
    <row r="6" spans="1:31" x14ac:dyDescent="0.2">
      <c r="A6" s="21" t="s">
        <v>221</v>
      </c>
      <c r="B6" s="22">
        <v>2</v>
      </c>
      <c r="C6" s="284"/>
      <c r="D6" s="291"/>
      <c r="E6" s="393" t="s">
        <v>519</v>
      </c>
      <c r="F6" s="23">
        <v>674.16</v>
      </c>
      <c r="G6" s="23">
        <v>64.805269999999993</v>
      </c>
      <c r="H6" s="24">
        <v>96.127432656936023</v>
      </c>
      <c r="I6" s="25">
        <v>639.04</v>
      </c>
      <c r="J6" s="25">
        <v>26.155449999999998</v>
      </c>
      <c r="K6" s="25">
        <v>40.929284551827742</v>
      </c>
      <c r="L6" s="21"/>
      <c r="M6" s="21"/>
      <c r="O6" s="3" t="s">
        <v>17</v>
      </c>
      <c r="P6" s="4">
        <f>+AVERAGE(H5:H96)</f>
        <v>65.202661357481745</v>
      </c>
      <c r="Q6" s="4">
        <f>+AVERAGE(K5:K96)</f>
        <v>55.92183989621887</v>
      </c>
      <c r="R6" s="286">
        <f>P6/Q6-1</f>
        <v>0.16596058853725926</v>
      </c>
      <c r="T6" s="26" t="s">
        <v>228</v>
      </c>
      <c r="U6" s="27" t="s">
        <v>7</v>
      </c>
      <c r="V6" s="393" t="s">
        <v>459</v>
      </c>
      <c r="W6" s="8" t="s">
        <v>33</v>
      </c>
      <c r="X6" s="9">
        <f>+AVERAGEIF($A$5:$A$96,$W6,H$5:H$96)</f>
        <v>63.826042314928301</v>
      </c>
      <c r="Y6" s="9">
        <f>+AVERAGEIF($A$5:$A$96,$W6,K$5:K$96)</f>
        <v>57.148946822597125</v>
      </c>
      <c r="Z6" s="288">
        <f t="shared" si="0"/>
        <v>0.1168367198971898</v>
      </c>
      <c r="AB6" s="18" t="s">
        <v>598</v>
      </c>
      <c r="AC6" s="19">
        <f>+AVERAGEIF($A$5:$A$96,$AB6,G$5:G$96)</f>
        <v>42.841775666666678</v>
      </c>
      <c r="AD6" s="19">
        <f>+AVERAGEIF($A$5:$A$96,$AB6,J$5:J$96)</f>
        <v>39.507234000000004</v>
      </c>
      <c r="AE6" s="20">
        <f>AC6/AD6-1</f>
        <v>8.4403318811604899E-2</v>
      </c>
    </row>
    <row r="7" spans="1:31" x14ac:dyDescent="0.2">
      <c r="A7" s="21" t="s">
        <v>221</v>
      </c>
      <c r="B7" s="22">
        <v>3</v>
      </c>
      <c r="C7" s="284"/>
      <c r="D7" s="291"/>
      <c r="E7" s="393" t="s">
        <v>0</v>
      </c>
      <c r="F7" s="23">
        <v>674.16</v>
      </c>
      <c r="G7" s="23">
        <v>58.142710000000001</v>
      </c>
      <c r="H7" s="24">
        <v>86.244674854633914</v>
      </c>
      <c r="I7" s="25">
        <v>639.04</v>
      </c>
      <c r="J7" s="25">
        <v>26.538900000000002</v>
      </c>
      <c r="K7" s="25">
        <v>41.529325237856789</v>
      </c>
      <c r="L7" s="21"/>
      <c r="M7" s="21"/>
      <c r="O7" s="6" t="s">
        <v>18</v>
      </c>
      <c r="P7" s="7">
        <f>+MAX(H5:H96)</f>
        <v>125.11649501941584</v>
      </c>
      <c r="Q7" s="7">
        <f>+MAX(K5:K96)</f>
        <v>105.5205706651105</v>
      </c>
      <c r="R7" s="287">
        <f t="shared" ref="R7:R10" si="1">P7/Q7-1</f>
        <v>0.18570714914437603</v>
      </c>
      <c r="S7" s="27" t="str">
        <f>INDEX($E$5:$E$96,MATCH(P7,$H$5:$H$96,0))</f>
        <v>Viernes</v>
      </c>
      <c r="T7" s="28">
        <f>INDEX($B$5:$B$96,MATCH(P7,$H$5:$H$96,0))</f>
        <v>22</v>
      </c>
      <c r="U7" s="27" t="str">
        <f>INDEX($A$5:$A$96,MATCH(P7,$H$5:$H$96,0))</f>
        <v>JUL</v>
      </c>
      <c r="W7" s="11"/>
      <c r="X7" s="12"/>
      <c r="Y7" s="12"/>
      <c r="Z7" s="13"/>
      <c r="AB7" s="29"/>
      <c r="AC7" s="19"/>
      <c r="AD7" s="19"/>
      <c r="AE7" s="20"/>
    </row>
    <row r="8" spans="1:31" x14ac:dyDescent="0.2">
      <c r="A8" s="21" t="s">
        <v>221</v>
      </c>
      <c r="B8" s="22">
        <v>4</v>
      </c>
      <c r="C8" s="284"/>
      <c r="D8" s="291"/>
      <c r="E8" s="393" t="s">
        <v>1</v>
      </c>
      <c r="F8" s="23">
        <v>674.16</v>
      </c>
      <c r="G8" s="23">
        <v>66.272289999999998</v>
      </c>
      <c r="H8" s="24">
        <v>98.303503619318846</v>
      </c>
      <c r="I8" s="25">
        <v>639.04</v>
      </c>
      <c r="J8" s="25">
        <v>26.09648</v>
      </c>
      <c r="K8" s="25">
        <v>40.837005508262394</v>
      </c>
      <c r="L8" s="21"/>
      <c r="M8" s="21"/>
      <c r="O8" s="6" t="s">
        <v>19</v>
      </c>
      <c r="P8" s="7">
        <f>+MIN(H5:H96)</f>
        <v>33.537754207703848</v>
      </c>
      <c r="Q8" s="7">
        <f>+MIN(K5:K96)</f>
        <v>39.401494477861441</v>
      </c>
      <c r="R8" s="287">
        <f t="shared" si="1"/>
        <v>-0.14882025029411661</v>
      </c>
      <c r="S8" s="27" t="str">
        <f>INDEX($E$5:$E$96,MATCH(P8,$H$5:$H$96,0))</f>
        <v>Domingo</v>
      </c>
      <c r="T8" s="28">
        <f>INDEX($B$5:$B$96,MATCH(P8,$H$5:$H$96,0))</f>
        <v>4</v>
      </c>
      <c r="U8" s="27" t="str">
        <f>INDEX($A$5:$A$96,MATCH(P8,$H$5:$H$96,0))</f>
        <v>SEP</v>
      </c>
      <c r="W8" s="11"/>
      <c r="X8" s="13"/>
      <c r="Y8" s="13"/>
      <c r="Z8" s="13"/>
      <c r="AB8" s="29"/>
      <c r="AC8" s="19"/>
      <c r="AD8" s="19"/>
      <c r="AE8" s="20"/>
    </row>
    <row r="9" spans="1:31" x14ac:dyDescent="0.2">
      <c r="A9" s="21" t="s">
        <v>221</v>
      </c>
      <c r="B9" s="22">
        <v>5</v>
      </c>
      <c r="C9" s="284"/>
      <c r="D9" s="291"/>
      <c r="E9" s="393" t="s">
        <v>2</v>
      </c>
      <c r="F9" s="23">
        <v>674.16</v>
      </c>
      <c r="G9" s="23">
        <v>69.612260000000006</v>
      </c>
      <c r="H9" s="24">
        <v>103.25777263557615</v>
      </c>
      <c r="I9" s="25">
        <v>639.04</v>
      </c>
      <c r="J9" s="25">
        <v>26.45261</v>
      </c>
      <c r="K9" s="25">
        <v>41.394294566850277</v>
      </c>
      <c r="L9" s="21"/>
      <c r="M9" s="21"/>
      <c r="O9" s="6" t="s">
        <v>26</v>
      </c>
      <c r="P9" s="7">
        <f>+STDEV(H5:H96)</f>
        <v>26.95430815972728</v>
      </c>
      <c r="Q9" s="7">
        <f>+STDEV(K5:K96)</f>
        <v>14.313529336716016</v>
      </c>
      <c r="R9" s="287">
        <f>P9/Q9-1</f>
        <v>0.88313500644359344</v>
      </c>
      <c r="W9" s="30"/>
      <c r="X9" s="31"/>
      <c r="Y9" s="31"/>
      <c r="Z9" s="32"/>
      <c r="AB9" s="29"/>
      <c r="AC9" s="19"/>
      <c r="AD9" s="19"/>
      <c r="AE9" s="20"/>
    </row>
    <row r="10" spans="1:31" x14ac:dyDescent="0.2">
      <c r="A10" s="21" t="s">
        <v>221</v>
      </c>
      <c r="B10" s="22">
        <v>6</v>
      </c>
      <c r="C10" s="284"/>
      <c r="D10" s="291">
        <v>6</v>
      </c>
      <c r="E10" s="393" t="s">
        <v>3</v>
      </c>
      <c r="F10" s="23">
        <v>674.16</v>
      </c>
      <c r="G10" s="23">
        <v>54.033810000000003</v>
      </c>
      <c r="H10" s="24">
        <v>80.149830900676406</v>
      </c>
      <c r="I10" s="25">
        <v>639.04</v>
      </c>
      <c r="J10" s="25">
        <v>25.976970000000001</v>
      </c>
      <c r="K10" s="25">
        <v>40.649990610916376</v>
      </c>
      <c r="L10" s="21"/>
      <c r="M10" s="21"/>
      <c r="O10" s="8" t="s">
        <v>16</v>
      </c>
      <c r="P10" s="10">
        <f>+P9/P6</f>
        <v>0.4133927603345347</v>
      </c>
      <c r="Q10" s="10">
        <f>+Q9/Q6</f>
        <v>0.25595598004785636</v>
      </c>
      <c r="R10" s="341">
        <f t="shared" si="1"/>
        <v>0.61509319007605234</v>
      </c>
      <c r="X10" s="21"/>
    </row>
    <row r="11" spans="1:31" x14ac:dyDescent="0.2">
      <c r="A11" s="21" t="s">
        <v>221</v>
      </c>
      <c r="B11" s="22">
        <v>7</v>
      </c>
      <c r="C11" s="284"/>
      <c r="D11" s="291"/>
      <c r="E11" s="393" t="s">
        <v>4</v>
      </c>
      <c r="F11" s="23">
        <v>661.29</v>
      </c>
      <c r="G11" s="23">
        <v>81.817350000000005</v>
      </c>
      <c r="H11" s="24">
        <v>123.72385791407704</v>
      </c>
      <c r="I11" s="25">
        <v>639.04</v>
      </c>
      <c r="J11" s="25">
        <v>34.291530000000002</v>
      </c>
      <c r="K11" s="25">
        <v>53.661007135703557</v>
      </c>
      <c r="L11" s="21"/>
      <c r="M11" s="21"/>
    </row>
    <row r="12" spans="1:31" x14ac:dyDescent="0.2">
      <c r="A12" s="21" t="s">
        <v>221</v>
      </c>
      <c r="B12" s="22">
        <v>8</v>
      </c>
      <c r="C12" s="284"/>
      <c r="D12" s="291"/>
      <c r="E12" s="393" t="s">
        <v>5</v>
      </c>
      <c r="F12" s="23">
        <v>661.29</v>
      </c>
      <c r="G12" s="23">
        <v>76.108850000000004</v>
      </c>
      <c r="H12" s="24">
        <v>115.09148784950628</v>
      </c>
      <c r="I12" s="25">
        <v>639.04</v>
      </c>
      <c r="J12" s="25">
        <v>29.31053</v>
      </c>
      <c r="K12" s="25">
        <v>45.866502879318979</v>
      </c>
      <c r="L12" s="21"/>
      <c r="M12" s="21"/>
    </row>
    <row r="13" spans="1:31" x14ac:dyDescent="0.2">
      <c r="A13" s="21" t="s">
        <v>221</v>
      </c>
      <c r="B13" s="22">
        <v>9</v>
      </c>
      <c r="C13" s="284"/>
      <c r="D13" s="291"/>
      <c r="E13" s="393" t="s">
        <v>519</v>
      </c>
      <c r="F13" s="23">
        <v>661.29</v>
      </c>
      <c r="G13" s="23">
        <v>48.867780000000003</v>
      </c>
      <c r="H13" s="24">
        <v>73.897654584221755</v>
      </c>
      <c r="I13" s="25">
        <v>648.33000000000004</v>
      </c>
      <c r="J13" s="25">
        <v>34.574590000000001</v>
      </c>
      <c r="K13" s="25">
        <v>53.328690635941577</v>
      </c>
      <c r="L13" s="21"/>
      <c r="M13" s="21"/>
    </row>
    <row r="14" spans="1:31" x14ac:dyDescent="0.2">
      <c r="A14" s="21" t="s">
        <v>221</v>
      </c>
      <c r="B14" s="22">
        <v>10</v>
      </c>
      <c r="C14" s="284"/>
      <c r="D14" s="291"/>
      <c r="E14" s="393" t="s">
        <v>0</v>
      </c>
      <c r="F14" s="23">
        <v>661.29</v>
      </c>
      <c r="G14" s="23">
        <v>79.705119999999994</v>
      </c>
      <c r="H14" s="24">
        <v>120.52975245353778</v>
      </c>
      <c r="I14" s="25">
        <v>648.33000000000004</v>
      </c>
      <c r="J14" s="25">
        <v>39.127319999999997</v>
      </c>
      <c r="K14" s="25">
        <v>60.350932395539303</v>
      </c>
      <c r="L14" s="21"/>
      <c r="M14" s="21"/>
    </row>
    <row r="15" spans="1:31" x14ac:dyDescent="0.2">
      <c r="A15" s="21" t="s">
        <v>221</v>
      </c>
      <c r="B15" s="22">
        <v>11</v>
      </c>
      <c r="C15" s="284"/>
      <c r="D15" s="291"/>
      <c r="E15" s="393" t="s">
        <v>1</v>
      </c>
      <c r="F15" s="23">
        <v>661.29</v>
      </c>
      <c r="G15" s="23">
        <v>65.556780000000003</v>
      </c>
      <c r="H15" s="24">
        <v>99.134691285215268</v>
      </c>
      <c r="I15" s="25">
        <v>648.33000000000004</v>
      </c>
      <c r="J15" s="25">
        <v>29.892880000000002</v>
      </c>
      <c r="K15" s="25">
        <v>46.10750697947033</v>
      </c>
      <c r="L15" s="21"/>
      <c r="M15" s="21"/>
    </row>
    <row r="16" spans="1:31" x14ac:dyDescent="0.2">
      <c r="A16" s="21" t="s">
        <v>221</v>
      </c>
      <c r="B16" s="22">
        <v>12</v>
      </c>
      <c r="C16" s="284"/>
      <c r="D16" s="291"/>
      <c r="E16" s="393" t="s">
        <v>2</v>
      </c>
      <c r="F16" s="23">
        <v>661.29</v>
      </c>
      <c r="G16" s="23">
        <v>42.526290000000003</v>
      </c>
      <c r="H16" s="24">
        <v>64.308079662477894</v>
      </c>
      <c r="I16" s="25">
        <v>648.33000000000004</v>
      </c>
      <c r="J16" s="25">
        <v>30.149750000000001</v>
      </c>
      <c r="K16" s="25">
        <v>46.503709530640258</v>
      </c>
      <c r="L16" s="21"/>
      <c r="M16" s="21"/>
    </row>
    <row r="17" spans="1:17" x14ac:dyDescent="0.2">
      <c r="A17" s="21" t="s">
        <v>221</v>
      </c>
      <c r="B17" s="22">
        <v>13</v>
      </c>
      <c r="C17" s="284"/>
      <c r="D17" s="291">
        <v>13</v>
      </c>
      <c r="E17" s="393" t="s">
        <v>3</v>
      </c>
      <c r="F17" s="23">
        <v>661.29</v>
      </c>
      <c r="G17" s="23">
        <v>56.917029999999997</v>
      </c>
      <c r="H17" s="24">
        <v>86.069697107169318</v>
      </c>
      <c r="I17" s="25">
        <v>648.33000000000004</v>
      </c>
      <c r="J17" s="25">
        <v>30.653500000000001</v>
      </c>
      <c r="K17" s="25">
        <v>47.280705813397496</v>
      </c>
      <c r="L17" s="21"/>
      <c r="M17" s="21"/>
      <c r="Q17" s="21"/>
    </row>
    <row r="18" spans="1:17" x14ac:dyDescent="0.2">
      <c r="A18" s="21" t="s">
        <v>221</v>
      </c>
      <c r="B18" s="22">
        <v>14</v>
      </c>
      <c r="C18" s="284"/>
      <c r="D18" s="291"/>
      <c r="E18" s="393" t="s">
        <v>4</v>
      </c>
      <c r="F18" s="23">
        <v>657.82</v>
      </c>
      <c r="G18" s="23">
        <v>59.864040000000003</v>
      </c>
      <c r="H18" s="24">
        <v>91.003678817913709</v>
      </c>
      <c r="I18" s="25">
        <v>648.33000000000004</v>
      </c>
      <c r="J18" s="25">
        <v>28.800740000000001</v>
      </c>
      <c r="K18" s="25">
        <v>44.422963614208811</v>
      </c>
      <c r="L18" s="21"/>
      <c r="M18" s="21"/>
      <c r="Q18" s="21"/>
    </row>
    <row r="19" spans="1:17" x14ac:dyDescent="0.2">
      <c r="A19" s="21" t="s">
        <v>221</v>
      </c>
      <c r="B19" s="22">
        <v>15</v>
      </c>
      <c r="C19" s="290"/>
      <c r="D19" s="291"/>
      <c r="E19" s="393" t="s">
        <v>5</v>
      </c>
      <c r="F19" s="23">
        <v>657.82</v>
      </c>
      <c r="G19" s="23">
        <v>51.755020000000002</v>
      </c>
      <c r="H19" s="24">
        <v>78.676568058131409</v>
      </c>
      <c r="I19" s="25">
        <v>648.33000000000004</v>
      </c>
      <c r="J19" s="25">
        <v>29.820309999999999</v>
      </c>
      <c r="K19" s="25">
        <v>45.995573242021806</v>
      </c>
      <c r="L19" s="21"/>
      <c r="M19" s="21"/>
    </row>
    <row r="20" spans="1:17" x14ac:dyDescent="0.2">
      <c r="A20" s="21" t="s">
        <v>221</v>
      </c>
      <c r="B20" s="22">
        <v>16</v>
      </c>
      <c r="C20" s="284"/>
      <c r="D20" s="291"/>
      <c r="E20" s="393" t="s">
        <v>519</v>
      </c>
      <c r="F20" s="23">
        <v>657.82</v>
      </c>
      <c r="G20" s="23">
        <v>69.916430000000005</v>
      </c>
      <c r="H20" s="24">
        <v>106.28504758140525</v>
      </c>
      <c r="I20" s="25">
        <v>643.6</v>
      </c>
      <c r="J20" s="25">
        <v>28.01324</v>
      </c>
      <c r="K20" s="25">
        <v>43.52585456805469</v>
      </c>
      <c r="L20" s="21"/>
      <c r="M20" s="21"/>
    </row>
    <row r="21" spans="1:17" x14ac:dyDescent="0.2">
      <c r="A21" s="21" t="s">
        <v>221</v>
      </c>
      <c r="B21" s="22">
        <v>17</v>
      </c>
      <c r="C21" s="284"/>
      <c r="D21" s="291"/>
      <c r="E21" s="393" t="s">
        <v>0</v>
      </c>
      <c r="F21" s="23">
        <v>657.82</v>
      </c>
      <c r="G21" s="23">
        <v>63.182279999999999</v>
      </c>
      <c r="H21" s="24">
        <v>96.047976650147447</v>
      </c>
      <c r="I21" s="25">
        <v>643.6</v>
      </c>
      <c r="J21" s="25">
        <v>31.997689999999999</v>
      </c>
      <c r="K21" s="25">
        <v>49.716733996270975</v>
      </c>
      <c r="L21" s="21"/>
      <c r="M21" s="21"/>
    </row>
    <row r="22" spans="1:17" x14ac:dyDescent="0.2">
      <c r="A22" s="21" t="s">
        <v>221</v>
      </c>
      <c r="B22" s="22">
        <v>18</v>
      </c>
      <c r="C22" s="284"/>
      <c r="D22" s="291"/>
      <c r="E22" s="393" t="s">
        <v>1</v>
      </c>
      <c r="F22" s="23">
        <v>657.82</v>
      </c>
      <c r="G22" s="23">
        <v>46.813450000000003</v>
      </c>
      <c r="H22" s="24">
        <v>71.164528290413799</v>
      </c>
      <c r="I22" s="25">
        <v>643.6</v>
      </c>
      <c r="J22" s="25">
        <v>28.814119999999999</v>
      </c>
      <c r="K22" s="25">
        <v>44.770229956494717</v>
      </c>
      <c r="L22" s="21"/>
      <c r="M22" s="21"/>
    </row>
    <row r="23" spans="1:17" x14ac:dyDescent="0.2">
      <c r="A23" s="21" t="s">
        <v>221</v>
      </c>
      <c r="B23" s="22">
        <v>19</v>
      </c>
      <c r="C23" s="284"/>
      <c r="D23" s="291"/>
      <c r="E23" s="393" t="s">
        <v>2</v>
      </c>
      <c r="F23" s="23">
        <v>657.82</v>
      </c>
      <c r="G23" s="23">
        <v>60.249110000000002</v>
      </c>
      <c r="H23" s="24">
        <v>91.589051716274966</v>
      </c>
      <c r="I23" s="25">
        <v>643.6</v>
      </c>
      <c r="J23" s="25">
        <v>27.329070000000002</v>
      </c>
      <c r="K23" s="25">
        <v>42.462818520820385</v>
      </c>
      <c r="L23" s="21"/>
      <c r="M23" s="21"/>
      <c r="O23" s="21"/>
    </row>
    <row r="24" spans="1:17" x14ac:dyDescent="0.2">
      <c r="A24" s="21" t="s">
        <v>221</v>
      </c>
      <c r="B24" s="22">
        <v>20</v>
      </c>
      <c r="C24" s="284"/>
      <c r="D24" s="291">
        <v>20</v>
      </c>
      <c r="E24" s="393" t="s">
        <v>3</v>
      </c>
      <c r="F24" s="23">
        <v>657.82</v>
      </c>
      <c r="G24" s="23">
        <v>51.557670000000002</v>
      </c>
      <c r="H24" s="24">
        <v>78.37656197744063</v>
      </c>
      <c r="I24" s="25">
        <v>643.6</v>
      </c>
      <c r="J24" s="25">
        <v>27.432469999999999</v>
      </c>
      <c r="K24" s="25">
        <v>42.623477315102541</v>
      </c>
      <c r="L24" s="21"/>
      <c r="M24" s="21"/>
    </row>
    <row r="25" spans="1:17" x14ac:dyDescent="0.2">
      <c r="A25" s="21" t="s">
        <v>221</v>
      </c>
      <c r="B25" s="22">
        <v>21</v>
      </c>
      <c r="C25" s="284"/>
      <c r="D25" s="291"/>
      <c r="E25" s="393" t="s">
        <v>4</v>
      </c>
      <c r="F25" s="23">
        <v>651.53</v>
      </c>
      <c r="G25" s="23">
        <v>37.753300000000003</v>
      </c>
      <c r="H25" s="24">
        <v>57.945604960631137</v>
      </c>
      <c r="I25" s="25">
        <v>643.6</v>
      </c>
      <c r="J25" s="25">
        <v>26.619520000000001</v>
      </c>
      <c r="K25" s="25">
        <v>41.360348042262274</v>
      </c>
      <c r="L25" s="21"/>
      <c r="M25" s="21"/>
    </row>
    <row r="26" spans="1:17" x14ac:dyDescent="0.2">
      <c r="A26" s="21" t="s">
        <v>221</v>
      </c>
      <c r="B26" s="22">
        <v>22</v>
      </c>
      <c r="C26" s="284"/>
      <c r="D26" s="291"/>
      <c r="E26" s="393" t="s">
        <v>5</v>
      </c>
      <c r="F26" s="23">
        <v>651.53</v>
      </c>
      <c r="G26" s="23">
        <v>81.517150000000001</v>
      </c>
      <c r="H26" s="24">
        <v>125.11649501941584</v>
      </c>
      <c r="I26" s="25">
        <v>643.6</v>
      </c>
      <c r="J26" s="25">
        <v>25.750489999999999</v>
      </c>
      <c r="K26" s="25">
        <v>40.010083903045363</v>
      </c>
      <c r="L26" s="21"/>
      <c r="M26" s="21"/>
    </row>
    <row r="27" spans="1:17" x14ac:dyDescent="0.2">
      <c r="A27" s="21" t="s">
        <v>221</v>
      </c>
      <c r="B27" s="22">
        <v>23</v>
      </c>
      <c r="C27" s="284"/>
      <c r="D27" s="291"/>
      <c r="E27" s="393" t="s">
        <v>519</v>
      </c>
      <c r="F27" s="23">
        <v>651.53</v>
      </c>
      <c r="G27" s="23">
        <v>50.300260000000002</v>
      </c>
      <c r="H27" s="24">
        <v>77.203290715699978</v>
      </c>
      <c r="I27" s="25">
        <v>651.16999999999996</v>
      </c>
      <c r="J27" s="25">
        <v>28.117329999999999</v>
      </c>
      <c r="K27" s="25">
        <v>43.179707296097796</v>
      </c>
      <c r="L27" s="21"/>
      <c r="M27" s="21"/>
    </row>
    <row r="28" spans="1:17" x14ac:dyDescent="0.2">
      <c r="A28" s="21" t="s">
        <v>221</v>
      </c>
      <c r="B28" s="22">
        <v>24</v>
      </c>
      <c r="C28" s="284"/>
      <c r="D28" s="291"/>
      <c r="E28" s="393" t="s">
        <v>0</v>
      </c>
      <c r="F28" s="23">
        <v>651.53</v>
      </c>
      <c r="G28" s="23">
        <v>29.163820000000001</v>
      </c>
      <c r="H28" s="24">
        <v>44.762052399736007</v>
      </c>
      <c r="I28" s="25">
        <v>651.16999999999996</v>
      </c>
      <c r="J28" s="25">
        <v>33.595680000000002</v>
      </c>
      <c r="K28" s="25">
        <v>51.592794508346522</v>
      </c>
      <c r="L28" s="21"/>
      <c r="M28" s="21"/>
    </row>
    <row r="29" spans="1:17" x14ac:dyDescent="0.2">
      <c r="A29" s="21" t="s">
        <v>221</v>
      </c>
      <c r="B29" s="22">
        <v>25</v>
      </c>
      <c r="C29" s="284"/>
      <c r="D29" s="291"/>
      <c r="E29" s="393" t="s">
        <v>1</v>
      </c>
      <c r="F29" s="23">
        <v>651.53</v>
      </c>
      <c r="G29" s="23">
        <v>29.919270000000001</v>
      </c>
      <c r="H29" s="24">
        <v>45.921553880865041</v>
      </c>
      <c r="I29" s="25">
        <v>651.16999999999996</v>
      </c>
      <c r="J29" s="25">
        <v>48.079709999999999</v>
      </c>
      <c r="K29" s="25">
        <v>73.83588003132823</v>
      </c>
      <c r="L29" s="21"/>
      <c r="M29" s="21"/>
    </row>
    <row r="30" spans="1:17" x14ac:dyDescent="0.2">
      <c r="A30" s="21" t="s">
        <v>221</v>
      </c>
      <c r="B30" s="22">
        <v>26</v>
      </c>
      <c r="C30" s="284"/>
      <c r="D30" s="291"/>
      <c r="E30" s="393" t="s">
        <v>2</v>
      </c>
      <c r="F30" s="23">
        <v>651.53</v>
      </c>
      <c r="G30" s="23">
        <v>37.271889999999999</v>
      </c>
      <c r="H30" s="24">
        <v>57.20671342839163</v>
      </c>
      <c r="I30" s="25">
        <v>651.16999999999996</v>
      </c>
      <c r="J30" s="25">
        <v>48.856299999999997</v>
      </c>
      <c r="K30" s="25">
        <v>75.028487184606163</v>
      </c>
      <c r="L30" s="21"/>
      <c r="M30" s="21"/>
    </row>
    <row r="31" spans="1:17" x14ac:dyDescent="0.2">
      <c r="A31" s="21" t="s">
        <v>221</v>
      </c>
      <c r="B31" s="22">
        <v>27</v>
      </c>
      <c r="C31" s="284"/>
      <c r="D31" s="291">
        <v>27</v>
      </c>
      <c r="E31" s="393" t="s">
        <v>3</v>
      </c>
      <c r="F31" s="23">
        <v>651.53</v>
      </c>
      <c r="G31" s="23">
        <v>28.566739999999999</v>
      </c>
      <c r="H31" s="24">
        <v>43.845624913664757</v>
      </c>
      <c r="I31" s="25">
        <v>651.16999999999996</v>
      </c>
      <c r="J31" s="25">
        <v>68.711830000000006</v>
      </c>
      <c r="K31" s="25">
        <v>105.5205706651105</v>
      </c>
      <c r="L31" s="21"/>
      <c r="M31" s="21"/>
    </row>
    <row r="32" spans="1:17" x14ac:dyDescent="0.2">
      <c r="A32" s="21" t="s">
        <v>221</v>
      </c>
      <c r="B32" s="22">
        <v>28</v>
      </c>
      <c r="C32" s="284"/>
      <c r="D32" s="291"/>
      <c r="E32" s="393" t="s">
        <v>4</v>
      </c>
      <c r="F32" s="23">
        <v>661.04</v>
      </c>
      <c r="G32" s="23">
        <v>26.19209</v>
      </c>
      <c r="H32" s="24">
        <v>39.622549316228977</v>
      </c>
      <c r="I32" s="25">
        <v>651.16999999999996</v>
      </c>
      <c r="J32" s="25">
        <v>34.476329999999997</v>
      </c>
      <c r="K32" s="25">
        <v>52.945206320930012</v>
      </c>
      <c r="L32" s="21"/>
      <c r="M32" s="21"/>
    </row>
    <row r="33" spans="1:13" x14ac:dyDescent="0.2">
      <c r="A33" s="21" t="s">
        <v>221</v>
      </c>
      <c r="B33" s="22">
        <v>29</v>
      </c>
      <c r="C33" s="284"/>
      <c r="D33" s="291"/>
      <c r="E33" s="393" t="s">
        <v>5</v>
      </c>
      <c r="F33" s="23">
        <v>661.04</v>
      </c>
      <c r="G33" s="23">
        <v>24.528569999999998</v>
      </c>
      <c r="H33" s="24">
        <v>37.106029892290934</v>
      </c>
      <c r="I33" s="25">
        <v>651.16999999999996</v>
      </c>
      <c r="J33" s="25">
        <v>31.54945</v>
      </c>
      <c r="K33" s="25">
        <v>48.45040465623417</v>
      </c>
      <c r="L33" s="21"/>
      <c r="M33" s="21"/>
    </row>
    <row r="34" spans="1:13" x14ac:dyDescent="0.2">
      <c r="A34" s="21" t="s">
        <v>221</v>
      </c>
      <c r="B34" s="22">
        <v>30</v>
      </c>
      <c r="C34" s="284"/>
      <c r="D34" s="291"/>
      <c r="E34" s="393" t="s">
        <v>519</v>
      </c>
      <c r="F34" s="23">
        <v>661.04</v>
      </c>
      <c r="G34" s="23">
        <v>47.254869999999997</v>
      </c>
      <c r="H34" s="24">
        <v>71.485643833958605</v>
      </c>
      <c r="I34" s="25">
        <v>664.5</v>
      </c>
      <c r="J34" s="25">
        <v>45.916649999999997</v>
      </c>
      <c r="K34" s="25">
        <v>69.099548532731362</v>
      </c>
      <c r="L34" s="21"/>
      <c r="M34" s="21"/>
    </row>
    <row r="35" spans="1:13" s="570" customFormat="1" x14ac:dyDescent="0.2">
      <c r="A35" s="21" t="s">
        <v>221</v>
      </c>
      <c r="B35" s="571">
        <v>31</v>
      </c>
      <c r="D35" s="291"/>
      <c r="E35" s="570" t="s">
        <v>0</v>
      </c>
      <c r="F35" s="23">
        <v>661.04</v>
      </c>
      <c r="G35" s="23">
        <v>49.838090000000001</v>
      </c>
      <c r="H35" s="24">
        <v>75.393455766670712</v>
      </c>
      <c r="I35" s="25">
        <v>664.5</v>
      </c>
      <c r="J35" s="25">
        <v>35.389569999999999</v>
      </c>
      <c r="K35" s="25">
        <v>53.257441685477801</v>
      </c>
      <c r="L35" s="21"/>
      <c r="M35" s="21"/>
    </row>
    <row r="36" spans="1:13" x14ac:dyDescent="0.2">
      <c r="A36" s="21" t="s">
        <v>222</v>
      </c>
      <c r="B36" s="22">
        <v>1</v>
      </c>
      <c r="C36" s="393" t="s">
        <v>458</v>
      </c>
      <c r="D36" s="291"/>
      <c r="E36" s="393" t="s">
        <v>1</v>
      </c>
      <c r="F36" s="34">
        <v>661.04</v>
      </c>
      <c r="G36" s="34">
        <v>72.04804</v>
      </c>
      <c r="H36" s="35">
        <f>+G36*1000/F36</f>
        <v>108.99195207551736</v>
      </c>
      <c r="I36" s="573">
        <v>664.5</v>
      </c>
      <c r="J36" s="573">
        <v>29.312190000000001</v>
      </c>
      <c r="K36" s="573">
        <v>44.111647855530478</v>
      </c>
      <c r="L36" s="21"/>
      <c r="M36" s="21"/>
    </row>
    <row r="37" spans="1:13" x14ac:dyDescent="0.2">
      <c r="A37" s="21" t="s">
        <v>222</v>
      </c>
      <c r="B37" s="285">
        <v>2</v>
      </c>
      <c r="C37" s="284"/>
      <c r="D37" s="291"/>
      <c r="E37" s="393" t="s">
        <v>2</v>
      </c>
      <c r="F37" s="34">
        <v>661.04</v>
      </c>
      <c r="G37" s="34">
        <v>28.999389999999998</v>
      </c>
      <c r="H37" s="35">
        <f t="shared" ref="H37:H66" si="2">+G37*1000/F37</f>
        <v>43.869342248578</v>
      </c>
      <c r="I37" s="573">
        <v>664.5</v>
      </c>
      <c r="J37" s="573">
        <v>29.17952</v>
      </c>
      <c r="K37" s="573">
        <v>43.911993980436421</v>
      </c>
      <c r="L37" s="21"/>
      <c r="M37" s="21"/>
    </row>
    <row r="38" spans="1:13" x14ac:dyDescent="0.2">
      <c r="A38" s="21" t="s">
        <v>222</v>
      </c>
      <c r="B38" s="324">
        <v>3</v>
      </c>
      <c r="C38" s="284"/>
      <c r="D38" s="291"/>
      <c r="E38" s="393" t="s">
        <v>3</v>
      </c>
      <c r="F38" s="34">
        <v>661.04</v>
      </c>
      <c r="G38" s="34">
        <v>34.840319999999998</v>
      </c>
      <c r="H38" s="35">
        <f t="shared" si="2"/>
        <v>52.705312840372748</v>
      </c>
      <c r="I38" s="573">
        <v>664.5</v>
      </c>
      <c r="J38" s="573">
        <v>28.427379999999999</v>
      </c>
      <c r="K38" s="573">
        <v>42.780105342362681</v>
      </c>
      <c r="L38" s="21"/>
      <c r="M38" s="21"/>
    </row>
    <row r="39" spans="1:13" x14ac:dyDescent="0.2">
      <c r="A39" s="21" t="s">
        <v>222</v>
      </c>
      <c r="B39" s="324">
        <v>4</v>
      </c>
      <c r="C39" s="284"/>
      <c r="D39" s="291"/>
      <c r="E39" s="393" t="s">
        <v>4</v>
      </c>
      <c r="F39" s="34">
        <v>654.76</v>
      </c>
      <c r="G39" s="34">
        <v>42.903590000000001</v>
      </c>
      <c r="H39" s="35">
        <f t="shared" si="2"/>
        <v>65.525673529232094</v>
      </c>
      <c r="I39" s="573">
        <v>664.5</v>
      </c>
      <c r="J39" s="573">
        <v>29.912220000000001</v>
      </c>
      <c r="K39" s="573">
        <v>45.014627539503387</v>
      </c>
      <c r="L39" s="21"/>
      <c r="M39" s="21"/>
    </row>
    <row r="40" spans="1:13" x14ac:dyDescent="0.2">
      <c r="A40" s="21" t="s">
        <v>222</v>
      </c>
      <c r="B40" s="324">
        <v>5</v>
      </c>
      <c r="C40" s="284"/>
      <c r="D40" s="291"/>
      <c r="E40" s="393" t="s">
        <v>5</v>
      </c>
      <c r="F40" s="34">
        <v>654.76</v>
      </c>
      <c r="G40" s="34">
        <v>37.452730000000003</v>
      </c>
      <c r="H40" s="35">
        <f t="shared" si="2"/>
        <v>57.200699492943983</v>
      </c>
      <c r="I40" s="573">
        <v>664.5</v>
      </c>
      <c r="J40" s="573">
        <v>29.962730000000001</v>
      </c>
      <c r="K40" s="573">
        <v>45.090639578630551</v>
      </c>
      <c r="L40" s="21"/>
      <c r="M40" s="21"/>
    </row>
    <row r="41" spans="1:13" x14ac:dyDescent="0.2">
      <c r="A41" s="21" t="s">
        <v>222</v>
      </c>
      <c r="B41" s="324">
        <v>6</v>
      </c>
      <c r="C41" s="284"/>
      <c r="D41" s="291">
        <v>6</v>
      </c>
      <c r="E41" s="393" t="s">
        <v>519</v>
      </c>
      <c r="F41" s="34">
        <v>654.76</v>
      </c>
      <c r="G41" s="34">
        <v>48.349400000000003</v>
      </c>
      <c r="H41" s="35">
        <f t="shared" si="2"/>
        <v>73.842934815810381</v>
      </c>
      <c r="I41" s="573">
        <v>677.36</v>
      </c>
      <c r="J41" s="573">
        <v>29.900079999999999</v>
      </c>
      <c r="K41" s="573">
        <v>44.142081020432265</v>
      </c>
      <c r="L41" s="21"/>
      <c r="M41" s="21"/>
    </row>
    <row r="42" spans="1:13" x14ac:dyDescent="0.2">
      <c r="A42" s="21" t="s">
        <v>222</v>
      </c>
      <c r="B42" s="324">
        <v>7</v>
      </c>
      <c r="C42" s="284"/>
      <c r="D42" s="291"/>
      <c r="E42" s="393" t="s">
        <v>0</v>
      </c>
      <c r="F42" s="34">
        <v>654.76</v>
      </c>
      <c r="G42" s="34">
        <v>26.92858</v>
      </c>
      <c r="H42" s="35">
        <f t="shared" si="2"/>
        <v>41.127405461543162</v>
      </c>
      <c r="I42" s="573">
        <v>677.36</v>
      </c>
      <c r="J42" s="573">
        <v>37.712090000000003</v>
      </c>
      <c r="K42" s="573">
        <v>55.67510629502776</v>
      </c>
      <c r="L42" s="21"/>
      <c r="M42" s="21"/>
    </row>
    <row r="43" spans="1:13" x14ac:dyDescent="0.2">
      <c r="A43" s="21" t="s">
        <v>222</v>
      </c>
      <c r="B43" s="324">
        <v>8</v>
      </c>
      <c r="C43" s="284"/>
      <c r="D43" s="291"/>
      <c r="E43" s="393" t="s">
        <v>1</v>
      </c>
      <c r="F43" s="34">
        <v>654.76</v>
      </c>
      <c r="G43" s="34">
        <v>33.893909999999998</v>
      </c>
      <c r="H43" s="35">
        <f t="shared" si="2"/>
        <v>51.765394953876225</v>
      </c>
      <c r="I43" s="573">
        <v>677.36</v>
      </c>
      <c r="J43" s="573">
        <v>37.652200000000001</v>
      </c>
      <c r="K43" s="573">
        <v>55.586689500413364</v>
      </c>
      <c r="L43" s="21"/>
      <c r="M43" s="21"/>
    </row>
    <row r="44" spans="1:13" x14ac:dyDescent="0.2">
      <c r="A44" s="21" t="s">
        <v>222</v>
      </c>
      <c r="B44" s="324">
        <v>9</v>
      </c>
      <c r="C44" s="284"/>
      <c r="D44" s="291"/>
      <c r="E44" s="393" t="s">
        <v>2</v>
      </c>
      <c r="F44" s="34">
        <v>654.76</v>
      </c>
      <c r="G44" s="34">
        <v>33.35989</v>
      </c>
      <c r="H44" s="35">
        <f t="shared" si="2"/>
        <v>50.949798399413524</v>
      </c>
      <c r="I44" s="573">
        <v>677.36</v>
      </c>
      <c r="J44" s="573">
        <v>48.80021</v>
      </c>
      <c r="K44" s="573">
        <v>72.044717727648518</v>
      </c>
      <c r="L44" s="21"/>
      <c r="M44" s="21"/>
    </row>
    <row r="45" spans="1:13" x14ac:dyDescent="0.2">
      <c r="A45" s="21" t="s">
        <v>222</v>
      </c>
      <c r="B45" s="324">
        <v>10</v>
      </c>
      <c r="C45" s="284"/>
      <c r="D45" s="291"/>
      <c r="E45" s="393" t="s">
        <v>3</v>
      </c>
      <c r="F45" s="34">
        <v>654.76</v>
      </c>
      <c r="G45" s="34">
        <v>38.832079999999998</v>
      </c>
      <c r="H45" s="35">
        <f t="shared" si="2"/>
        <v>59.30734925774329</v>
      </c>
      <c r="I45" s="573">
        <v>677.36</v>
      </c>
      <c r="J45" s="573">
        <v>39.237139999999997</v>
      </c>
      <c r="K45" s="573">
        <v>57.926567851659378</v>
      </c>
      <c r="L45" s="21"/>
      <c r="M45" s="21"/>
    </row>
    <row r="46" spans="1:13" x14ac:dyDescent="0.2">
      <c r="A46" s="21" t="s">
        <v>222</v>
      </c>
      <c r="B46" s="324">
        <v>11</v>
      </c>
      <c r="C46" s="284"/>
      <c r="D46" s="291"/>
      <c r="E46" s="393" t="s">
        <v>4</v>
      </c>
      <c r="F46" s="34">
        <v>653.05999999999995</v>
      </c>
      <c r="G46" s="34">
        <v>39.32085</v>
      </c>
      <c r="H46" s="35">
        <f t="shared" si="2"/>
        <v>60.21016445655836</v>
      </c>
      <c r="I46" s="573">
        <v>677.36</v>
      </c>
      <c r="J46" s="573">
        <v>62.60163</v>
      </c>
      <c r="K46" s="573">
        <v>92.420027754812793</v>
      </c>
      <c r="L46" s="21"/>
      <c r="M46" s="21"/>
    </row>
    <row r="47" spans="1:13" x14ac:dyDescent="0.2">
      <c r="A47" s="21" t="s">
        <v>222</v>
      </c>
      <c r="B47" s="324">
        <v>12</v>
      </c>
      <c r="C47" s="284"/>
      <c r="D47" s="291"/>
      <c r="E47" s="393" t="s">
        <v>5</v>
      </c>
      <c r="F47" s="34">
        <v>653.05999999999995</v>
      </c>
      <c r="G47" s="34">
        <v>28.94032</v>
      </c>
      <c r="H47" s="35">
        <f t="shared" si="2"/>
        <v>44.314948090527672</v>
      </c>
      <c r="I47" s="573">
        <v>677.36</v>
      </c>
      <c r="J47" s="573">
        <v>39.115000000000002</v>
      </c>
      <c r="K47" s="573">
        <v>57.746250147631983</v>
      </c>
      <c r="L47" s="21"/>
      <c r="M47" s="21"/>
    </row>
    <row r="48" spans="1:13" x14ac:dyDescent="0.2">
      <c r="A48" s="21" t="s">
        <v>222</v>
      </c>
      <c r="B48" s="324">
        <v>13</v>
      </c>
      <c r="C48" s="284"/>
      <c r="D48" s="291">
        <v>13</v>
      </c>
      <c r="E48" s="393" t="s">
        <v>519</v>
      </c>
      <c r="F48" s="34">
        <v>653.05999999999995</v>
      </c>
      <c r="G48" s="34">
        <v>31.419319999999999</v>
      </c>
      <c r="H48" s="35">
        <f t="shared" si="2"/>
        <v>48.110923957982422</v>
      </c>
      <c r="I48" s="573">
        <v>680.32</v>
      </c>
      <c r="J48" s="573">
        <v>47.773290000000003</v>
      </c>
      <c r="K48" s="573">
        <v>70.22179268579491</v>
      </c>
      <c r="L48" s="21"/>
      <c r="M48" s="21"/>
    </row>
    <row r="49" spans="1:13" x14ac:dyDescent="0.2">
      <c r="A49" s="21" t="s">
        <v>222</v>
      </c>
      <c r="B49" s="324">
        <v>14</v>
      </c>
      <c r="C49" s="290"/>
      <c r="D49" s="291"/>
      <c r="E49" s="393" t="s">
        <v>0</v>
      </c>
      <c r="F49" s="34">
        <v>653.05999999999995</v>
      </c>
      <c r="G49" s="34">
        <v>29.825569999999999</v>
      </c>
      <c r="H49" s="35">
        <f t="shared" si="2"/>
        <v>45.670489694668184</v>
      </c>
      <c r="I49" s="573">
        <v>680.32</v>
      </c>
      <c r="J49" s="573">
        <v>58.25215</v>
      </c>
      <c r="K49" s="573">
        <v>85.624632525870169</v>
      </c>
      <c r="L49" s="21"/>
      <c r="M49" s="21"/>
    </row>
    <row r="50" spans="1:13" x14ac:dyDescent="0.2">
      <c r="A50" s="21" t="s">
        <v>222</v>
      </c>
      <c r="B50" s="324">
        <v>15</v>
      </c>
      <c r="C50" s="284"/>
      <c r="D50" s="291"/>
      <c r="E50" s="393" t="s">
        <v>1</v>
      </c>
      <c r="F50" s="34">
        <v>653.05999999999995</v>
      </c>
      <c r="G50" s="34">
        <v>25.300319999999999</v>
      </c>
      <c r="H50" s="35">
        <f t="shared" si="2"/>
        <v>38.741187639726824</v>
      </c>
      <c r="I50" s="573">
        <v>680.32</v>
      </c>
      <c r="J50" s="573">
        <v>54.767800000000001</v>
      </c>
      <c r="K50" s="573">
        <v>80.502998588899345</v>
      </c>
      <c r="L50" s="21"/>
      <c r="M50" s="21"/>
    </row>
    <row r="51" spans="1:13" x14ac:dyDescent="0.2">
      <c r="A51" s="21" t="s">
        <v>222</v>
      </c>
      <c r="B51" s="324">
        <v>16</v>
      </c>
      <c r="C51" s="284"/>
      <c r="D51" s="291"/>
      <c r="E51" s="393" t="s">
        <v>2</v>
      </c>
      <c r="F51" s="34">
        <v>653.05999999999995</v>
      </c>
      <c r="G51" s="34">
        <v>29.318010000000001</v>
      </c>
      <c r="H51" s="35">
        <f t="shared" si="2"/>
        <v>44.893286987413106</v>
      </c>
      <c r="I51" s="573">
        <v>680.32</v>
      </c>
      <c r="J51" s="573">
        <v>53.176589999999997</v>
      </c>
      <c r="K51" s="573">
        <v>78.164084548447775</v>
      </c>
      <c r="L51" s="21"/>
      <c r="M51" s="21"/>
    </row>
    <row r="52" spans="1:13" x14ac:dyDescent="0.2">
      <c r="A52" s="21" t="s">
        <v>222</v>
      </c>
      <c r="B52" s="324">
        <v>17</v>
      </c>
      <c r="C52" s="284"/>
      <c r="D52" s="291"/>
      <c r="E52" s="393" t="s">
        <v>3</v>
      </c>
      <c r="F52" s="34">
        <v>653.05999999999995</v>
      </c>
      <c r="G52" s="34">
        <v>24.27336</v>
      </c>
      <c r="H52" s="35">
        <f t="shared" si="2"/>
        <v>37.168652191222861</v>
      </c>
      <c r="I52" s="573">
        <v>680.32</v>
      </c>
      <c r="J52" s="573">
        <v>35.539650000000002</v>
      </c>
      <c r="K52" s="573">
        <v>52.239607831608652</v>
      </c>
      <c r="L52" s="21"/>
      <c r="M52" s="21"/>
    </row>
    <row r="53" spans="1:13" x14ac:dyDescent="0.2">
      <c r="A53" s="21" t="s">
        <v>222</v>
      </c>
      <c r="B53" s="324">
        <v>18</v>
      </c>
      <c r="C53" s="284"/>
      <c r="D53" s="291"/>
      <c r="E53" s="393" t="s">
        <v>4</v>
      </c>
      <c r="F53" s="34">
        <v>649.01</v>
      </c>
      <c r="G53" s="34">
        <v>22.23441</v>
      </c>
      <c r="H53" s="35">
        <f t="shared" si="2"/>
        <v>34.258963652332014</v>
      </c>
      <c r="I53" s="573">
        <v>680.32</v>
      </c>
      <c r="J53" s="573">
        <v>43.300730000000001</v>
      </c>
      <c r="K53" s="573">
        <v>63.647592309501412</v>
      </c>
      <c r="L53" s="21"/>
      <c r="M53" s="21"/>
    </row>
    <row r="54" spans="1:13" x14ac:dyDescent="0.2">
      <c r="A54" s="21" t="s">
        <v>222</v>
      </c>
      <c r="B54" s="324">
        <v>19</v>
      </c>
      <c r="C54" s="284"/>
      <c r="D54" s="291"/>
      <c r="E54" s="393" t="s">
        <v>5</v>
      </c>
      <c r="F54" s="34">
        <v>649.01</v>
      </c>
      <c r="G54" s="34">
        <v>24.646470000000001</v>
      </c>
      <c r="H54" s="35">
        <f t="shared" si="2"/>
        <v>37.975485739819113</v>
      </c>
      <c r="I54" s="573">
        <v>680.32</v>
      </c>
      <c r="J54" s="573">
        <v>55.622720000000001</v>
      </c>
      <c r="K54" s="573">
        <v>81.759642521166512</v>
      </c>
      <c r="L54" s="21"/>
      <c r="M54" s="21"/>
    </row>
    <row r="55" spans="1:13" x14ac:dyDescent="0.2">
      <c r="A55" s="21" t="s">
        <v>222</v>
      </c>
      <c r="B55" s="324">
        <v>20</v>
      </c>
      <c r="C55" s="284"/>
      <c r="D55" s="291">
        <v>20</v>
      </c>
      <c r="E55" s="393" t="s">
        <v>519</v>
      </c>
      <c r="F55" s="34">
        <v>649.01</v>
      </c>
      <c r="G55" s="34">
        <v>25.562999999999999</v>
      </c>
      <c r="H55" s="35">
        <f t="shared" si="2"/>
        <v>39.387682778385539</v>
      </c>
      <c r="I55" s="573">
        <v>697.25</v>
      </c>
      <c r="J55" s="573">
        <v>42.548960000000001</v>
      </c>
      <c r="K55" s="573">
        <v>61.023965579060594</v>
      </c>
      <c r="L55" s="21"/>
      <c r="M55" s="21"/>
    </row>
    <row r="56" spans="1:13" x14ac:dyDescent="0.2">
      <c r="A56" s="21" t="s">
        <v>222</v>
      </c>
      <c r="B56" s="324">
        <v>21</v>
      </c>
      <c r="C56" s="284"/>
      <c r="D56" s="291"/>
      <c r="E56" s="393" t="s">
        <v>0</v>
      </c>
      <c r="F56" s="34">
        <v>649.01</v>
      </c>
      <c r="G56" s="34">
        <v>27.19379</v>
      </c>
      <c r="H56" s="35">
        <f t="shared" si="2"/>
        <v>41.900417559051483</v>
      </c>
      <c r="I56" s="573">
        <v>697.25</v>
      </c>
      <c r="J56" s="573">
        <v>59.630270000000003</v>
      </c>
      <c r="K56" s="573">
        <v>85.52207959842238</v>
      </c>
      <c r="L56" s="21"/>
      <c r="M56" s="21"/>
    </row>
    <row r="57" spans="1:13" x14ac:dyDescent="0.2">
      <c r="A57" s="21" t="s">
        <v>222</v>
      </c>
      <c r="B57" s="324">
        <v>22</v>
      </c>
      <c r="C57" s="284"/>
      <c r="D57" s="291"/>
      <c r="E57" s="393" t="s">
        <v>1</v>
      </c>
      <c r="F57" s="34">
        <v>649.01</v>
      </c>
      <c r="G57" s="34">
        <v>29.82358</v>
      </c>
      <c r="H57" s="35">
        <f t="shared" si="2"/>
        <v>45.952419839447771</v>
      </c>
      <c r="I57" s="573">
        <v>697.25</v>
      </c>
      <c r="J57" s="573">
        <v>43.318280000000001</v>
      </c>
      <c r="K57" s="573">
        <v>62.127328791681606</v>
      </c>
      <c r="L57" s="21"/>
      <c r="M57" s="21"/>
    </row>
    <row r="58" spans="1:13" x14ac:dyDescent="0.2">
      <c r="A58" s="21" t="s">
        <v>222</v>
      </c>
      <c r="B58" s="324">
        <v>23</v>
      </c>
      <c r="C58" s="284"/>
      <c r="D58" s="291"/>
      <c r="E58" s="393" t="s">
        <v>2</v>
      </c>
      <c r="F58" s="34">
        <v>649.01</v>
      </c>
      <c r="G58" s="34">
        <v>31.739830000000001</v>
      </c>
      <c r="H58" s="35">
        <f t="shared" si="2"/>
        <v>48.904993759726359</v>
      </c>
      <c r="I58" s="573">
        <v>697.25</v>
      </c>
      <c r="J58" s="573">
        <v>50.826520000000002</v>
      </c>
      <c r="K58" s="573">
        <v>72.895690211545357</v>
      </c>
      <c r="L58" s="21"/>
      <c r="M58" s="21"/>
    </row>
    <row r="59" spans="1:13" x14ac:dyDescent="0.2">
      <c r="A59" s="21" t="s">
        <v>222</v>
      </c>
      <c r="B59" s="324">
        <v>24</v>
      </c>
      <c r="C59" s="284"/>
      <c r="D59" s="291"/>
      <c r="E59" s="393" t="s">
        <v>3</v>
      </c>
      <c r="F59" s="34">
        <v>649.01</v>
      </c>
      <c r="G59" s="34">
        <v>26.682770000000001</v>
      </c>
      <c r="H59" s="35">
        <f t="shared" si="2"/>
        <v>41.113033697477697</v>
      </c>
      <c r="I59" s="573">
        <v>697.25</v>
      </c>
      <c r="J59" s="573">
        <v>48.848199999999999</v>
      </c>
      <c r="K59" s="573">
        <v>70.058372176407303</v>
      </c>
      <c r="L59" s="21"/>
      <c r="M59" s="21"/>
    </row>
    <row r="60" spans="1:13" x14ac:dyDescent="0.2">
      <c r="A60" s="21" t="s">
        <v>222</v>
      </c>
      <c r="B60" s="324">
        <v>25</v>
      </c>
      <c r="C60" s="284"/>
      <c r="D60" s="291"/>
      <c r="E60" s="393" t="s">
        <v>4</v>
      </c>
      <c r="F60" s="34">
        <v>668.57</v>
      </c>
      <c r="G60" s="34">
        <v>34.000869999999999</v>
      </c>
      <c r="H60" s="35">
        <f t="shared" si="2"/>
        <v>50.856110803655561</v>
      </c>
      <c r="I60" s="573">
        <v>697.25</v>
      </c>
      <c r="J60" s="573">
        <v>34.316510000000001</v>
      </c>
      <c r="K60" s="573">
        <v>49.216937970598785</v>
      </c>
      <c r="L60" s="21"/>
      <c r="M60" s="21"/>
    </row>
    <row r="61" spans="1:13" x14ac:dyDescent="0.2">
      <c r="A61" s="21" t="s">
        <v>222</v>
      </c>
      <c r="B61" s="324">
        <v>26</v>
      </c>
      <c r="C61" s="284"/>
      <c r="D61" s="291"/>
      <c r="E61" s="393" t="s">
        <v>5</v>
      </c>
      <c r="F61" s="34">
        <v>668.57</v>
      </c>
      <c r="G61" s="34">
        <v>36.17877</v>
      </c>
      <c r="H61" s="35">
        <f t="shared" si="2"/>
        <v>54.113660499274559</v>
      </c>
      <c r="I61" s="573">
        <v>697.25</v>
      </c>
      <c r="J61" s="573">
        <v>36.620399999999997</v>
      </c>
      <c r="K61" s="573">
        <v>52.521190390821076</v>
      </c>
      <c r="L61" s="21"/>
      <c r="M61" s="21"/>
    </row>
    <row r="62" spans="1:13" x14ac:dyDescent="0.2">
      <c r="A62" s="21" t="s">
        <v>222</v>
      </c>
      <c r="B62" s="324">
        <v>27</v>
      </c>
      <c r="C62" s="284"/>
      <c r="D62" s="291">
        <v>27</v>
      </c>
      <c r="E62" s="393" t="s">
        <v>519</v>
      </c>
      <c r="F62" s="34">
        <v>668.57</v>
      </c>
      <c r="G62" s="34">
        <v>27.724769999999999</v>
      </c>
      <c r="H62" s="35">
        <f t="shared" si="2"/>
        <v>41.468761685388216</v>
      </c>
      <c r="I62" s="573">
        <v>699.91</v>
      </c>
      <c r="J62" s="573">
        <v>40.609549999999999</v>
      </c>
      <c r="K62" s="573">
        <v>58.021102713205977</v>
      </c>
      <c r="L62" s="21"/>
      <c r="M62" s="21"/>
    </row>
    <row r="63" spans="1:13" x14ac:dyDescent="0.2">
      <c r="A63" s="21" t="s">
        <v>222</v>
      </c>
      <c r="B63" s="324">
        <v>28</v>
      </c>
      <c r="C63" s="284"/>
      <c r="D63" s="291"/>
      <c r="E63" s="393" t="s">
        <v>0</v>
      </c>
      <c r="F63" s="34">
        <v>668.57</v>
      </c>
      <c r="G63" s="34">
        <v>27.702500000000001</v>
      </c>
      <c r="H63" s="35">
        <f t="shared" si="2"/>
        <v>41.435451785153383</v>
      </c>
      <c r="I63" s="573">
        <v>699.91</v>
      </c>
      <c r="J63" s="573">
        <v>27.577500000000001</v>
      </c>
      <c r="K63" s="573">
        <v>39.401494477861441</v>
      </c>
      <c r="L63" s="21"/>
      <c r="M63" s="21"/>
    </row>
    <row r="64" spans="1:13" x14ac:dyDescent="0.2">
      <c r="A64" s="21" t="s">
        <v>222</v>
      </c>
      <c r="B64" s="324">
        <v>29</v>
      </c>
      <c r="C64" s="284"/>
      <c r="D64" s="291"/>
      <c r="E64" s="393" t="s">
        <v>1</v>
      </c>
      <c r="F64" s="34">
        <v>668.57</v>
      </c>
      <c r="G64" s="34">
        <v>27.02168</v>
      </c>
      <c r="H64" s="35">
        <f t="shared" si="2"/>
        <v>40.41712909642969</v>
      </c>
      <c r="I64" s="573">
        <v>699.91</v>
      </c>
      <c r="J64" s="573">
        <v>34.663379999999997</v>
      </c>
      <c r="K64" s="573">
        <v>49.525481847666128</v>
      </c>
      <c r="L64" s="21"/>
      <c r="M64" s="21"/>
    </row>
    <row r="65" spans="1:13" s="549" customFormat="1" x14ac:dyDescent="0.2">
      <c r="A65" s="21" t="s">
        <v>222</v>
      </c>
      <c r="B65" s="550">
        <v>30</v>
      </c>
      <c r="D65" s="291"/>
      <c r="E65" s="549" t="s">
        <v>2</v>
      </c>
      <c r="F65" s="34">
        <v>668.57</v>
      </c>
      <c r="G65" s="34">
        <v>40.299590000000002</v>
      </c>
      <c r="H65" s="35">
        <f t="shared" si="2"/>
        <v>60.277293327549849</v>
      </c>
      <c r="I65" s="573">
        <v>699.91</v>
      </c>
      <c r="J65" s="573">
        <v>30.959540000000001</v>
      </c>
      <c r="K65" s="573">
        <v>44.233601463045254</v>
      </c>
      <c r="L65" s="21"/>
      <c r="M65" s="21"/>
    </row>
    <row r="66" spans="1:13" s="549" customFormat="1" x14ac:dyDescent="0.2">
      <c r="A66" s="21" t="s">
        <v>222</v>
      </c>
      <c r="B66" s="550">
        <v>31</v>
      </c>
      <c r="D66" s="291"/>
      <c r="E66" s="549" t="s">
        <v>3</v>
      </c>
      <c r="F66" s="34">
        <v>668.57</v>
      </c>
      <c r="G66" s="34">
        <v>23.939900000000002</v>
      </c>
      <c r="H66" s="35">
        <f t="shared" si="2"/>
        <v>35.807619247049672</v>
      </c>
      <c r="I66" s="573">
        <v>699.91</v>
      </c>
      <c r="J66" s="573">
        <v>29.9316</v>
      </c>
      <c r="K66" s="573">
        <v>42.764926919175323</v>
      </c>
      <c r="L66" s="21"/>
      <c r="M66" s="21"/>
    </row>
    <row r="67" spans="1:13" x14ac:dyDescent="0.2">
      <c r="A67" s="21" t="s">
        <v>598</v>
      </c>
      <c r="B67" s="324">
        <v>1</v>
      </c>
      <c r="C67" s="393" t="s">
        <v>459</v>
      </c>
      <c r="D67" s="291"/>
      <c r="E67" s="393" t="s">
        <v>4</v>
      </c>
      <c r="F67" s="574">
        <v>673.17</v>
      </c>
      <c r="G67" s="574">
        <v>24.578880000000002</v>
      </c>
      <c r="H67" s="573">
        <f>+G67*1000/F67</f>
        <v>36.512144034939169</v>
      </c>
      <c r="I67" s="36">
        <v>699.91</v>
      </c>
      <c r="J67" s="36">
        <v>35.778440000000003</v>
      </c>
      <c r="K67" s="36">
        <v>51.118629538083475</v>
      </c>
      <c r="L67" s="21"/>
      <c r="M67" s="21"/>
    </row>
    <row r="68" spans="1:13" x14ac:dyDescent="0.2">
      <c r="A68" s="21" t="s">
        <v>598</v>
      </c>
      <c r="B68" s="285">
        <v>2</v>
      </c>
      <c r="C68" s="284"/>
      <c r="D68" s="291"/>
      <c r="E68" s="393" t="s">
        <v>5</v>
      </c>
      <c r="F68" s="574">
        <v>673.17</v>
      </c>
      <c r="G68" s="574">
        <v>26.35397</v>
      </c>
      <c r="H68" s="573">
        <f t="shared" ref="H68:H96" si="3">+G68*1000/F68</f>
        <v>39.149055959118797</v>
      </c>
      <c r="I68" s="36">
        <v>699.91</v>
      </c>
      <c r="J68" s="36">
        <v>38.546430000000001</v>
      </c>
      <c r="K68" s="36">
        <v>55.073409438356364</v>
      </c>
      <c r="L68" s="21"/>
      <c r="M68" s="21"/>
    </row>
    <row r="69" spans="1:13" x14ac:dyDescent="0.2">
      <c r="A69" s="21" t="s">
        <v>598</v>
      </c>
      <c r="B69" s="334">
        <v>3</v>
      </c>
      <c r="C69" s="284"/>
      <c r="D69" s="291"/>
      <c r="E69" s="393" t="s">
        <v>519</v>
      </c>
      <c r="F69" s="574">
        <v>673.17</v>
      </c>
      <c r="G69" s="574">
        <v>34.827979999999997</v>
      </c>
      <c r="H69" s="573">
        <f t="shared" si="3"/>
        <v>51.737272902832864</v>
      </c>
      <c r="I69" s="36">
        <v>691.88</v>
      </c>
      <c r="J69" s="36">
        <v>39.265219999999999</v>
      </c>
      <c r="K69" s="36">
        <v>56.751488697461987</v>
      </c>
      <c r="L69" s="21"/>
      <c r="M69" s="21"/>
    </row>
    <row r="70" spans="1:13" x14ac:dyDescent="0.2">
      <c r="A70" s="21" t="s">
        <v>598</v>
      </c>
      <c r="B70" s="334">
        <v>4</v>
      </c>
      <c r="C70" s="284"/>
      <c r="D70" s="291"/>
      <c r="E70" s="393" t="s">
        <v>0</v>
      </c>
      <c r="F70" s="574">
        <v>673.17</v>
      </c>
      <c r="G70" s="574">
        <v>22.576609999999999</v>
      </c>
      <c r="H70" s="573">
        <f t="shared" si="3"/>
        <v>33.537754207703848</v>
      </c>
      <c r="I70" s="36">
        <v>691.88</v>
      </c>
      <c r="J70" s="36">
        <v>42.765799999999999</v>
      </c>
      <c r="K70" s="36">
        <v>61.811007689194653</v>
      </c>
      <c r="L70" s="21"/>
      <c r="M70" s="21"/>
    </row>
    <row r="71" spans="1:13" x14ac:dyDescent="0.2">
      <c r="A71" s="21" t="s">
        <v>598</v>
      </c>
      <c r="B71" s="334">
        <v>5</v>
      </c>
      <c r="C71" s="284"/>
      <c r="D71" s="291"/>
      <c r="E71" s="393" t="s">
        <v>1</v>
      </c>
      <c r="F71" s="574">
        <v>673.17</v>
      </c>
      <c r="G71" s="574">
        <v>26.495570000000001</v>
      </c>
      <c r="H71" s="573">
        <f t="shared" si="3"/>
        <v>39.359404013844944</v>
      </c>
      <c r="I71" s="36">
        <v>691.88</v>
      </c>
      <c r="J71" s="36">
        <v>28.126139999999999</v>
      </c>
      <c r="K71" s="36">
        <v>40.651760420882233</v>
      </c>
      <c r="L71" s="21"/>
      <c r="M71" s="21"/>
    </row>
    <row r="72" spans="1:13" x14ac:dyDescent="0.2">
      <c r="A72" s="21" t="s">
        <v>598</v>
      </c>
      <c r="B72" s="334">
        <v>6</v>
      </c>
      <c r="C72" s="284"/>
      <c r="D72" s="291">
        <v>6</v>
      </c>
      <c r="E72" s="393" t="s">
        <v>2</v>
      </c>
      <c r="F72" s="574">
        <v>673.17</v>
      </c>
      <c r="G72" s="574">
        <v>25.298120000000001</v>
      </c>
      <c r="H72" s="573">
        <f t="shared" si="3"/>
        <v>37.580581428168223</v>
      </c>
      <c r="I72" s="36">
        <v>691.88</v>
      </c>
      <c r="J72" s="36">
        <v>35.144210000000001</v>
      </c>
      <c r="K72" s="36">
        <v>50.795239058796319</v>
      </c>
      <c r="L72" s="21"/>
      <c r="M72" s="21"/>
    </row>
    <row r="73" spans="1:13" x14ac:dyDescent="0.2">
      <c r="A73" s="21" t="s">
        <v>598</v>
      </c>
      <c r="B73" s="334">
        <v>7</v>
      </c>
      <c r="C73" s="284"/>
      <c r="D73" s="291"/>
      <c r="E73" s="393" t="s">
        <v>3</v>
      </c>
      <c r="F73" s="574">
        <v>673.17</v>
      </c>
      <c r="G73" s="574">
        <v>32.748489999999997</v>
      </c>
      <c r="H73" s="573">
        <f t="shared" si="3"/>
        <v>48.648172081346466</v>
      </c>
      <c r="I73" s="36">
        <v>691.88</v>
      </c>
      <c r="J73" s="36">
        <v>48.69632</v>
      </c>
      <c r="K73" s="36">
        <v>70.382609701104244</v>
      </c>
      <c r="L73" s="21"/>
      <c r="M73" s="21"/>
    </row>
    <row r="74" spans="1:13" x14ac:dyDescent="0.2">
      <c r="A74" s="21" t="s">
        <v>598</v>
      </c>
      <c r="B74" s="334">
        <v>8</v>
      </c>
      <c r="C74" s="284"/>
      <c r="D74" s="291"/>
      <c r="E74" s="393" t="s">
        <v>4</v>
      </c>
      <c r="F74" s="574">
        <v>669.49</v>
      </c>
      <c r="G74" s="574">
        <v>83.486890000000002</v>
      </c>
      <c r="H74" s="573">
        <f t="shared" si="3"/>
        <v>124.70222109366831</v>
      </c>
      <c r="I74" s="36">
        <v>691.88</v>
      </c>
      <c r="J74" s="36">
        <v>41.701779999999999</v>
      </c>
      <c r="K74" s="36">
        <v>60.273139850841183</v>
      </c>
      <c r="L74" s="21"/>
      <c r="M74" s="21"/>
    </row>
    <row r="75" spans="1:13" x14ac:dyDescent="0.2">
      <c r="A75" s="21" t="s">
        <v>598</v>
      </c>
      <c r="B75" s="334">
        <v>9</v>
      </c>
      <c r="C75" s="284"/>
      <c r="D75" s="291"/>
      <c r="E75" s="393" t="s">
        <v>5</v>
      </c>
      <c r="F75" s="574">
        <v>669.49</v>
      </c>
      <c r="G75" s="574">
        <v>56.497300000000003</v>
      </c>
      <c r="H75" s="573">
        <f t="shared" si="3"/>
        <v>84.388564429640482</v>
      </c>
      <c r="I75" s="36">
        <v>691.88</v>
      </c>
      <c r="J75" s="36">
        <v>43.900530000000003</v>
      </c>
      <c r="K75" s="36">
        <v>63.451075330982263</v>
      </c>
      <c r="L75" s="21"/>
      <c r="M75" s="21"/>
    </row>
    <row r="76" spans="1:13" x14ac:dyDescent="0.2">
      <c r="A76" s="21" t="s">
        <v>598</v>
      </c>
      <c r="B76" s="334">
        <v>10</v>
      </c>
      <c r="C76" s="284"/>
      <c r="D76" s="291"/>
      <c r="E76" s="393" t="s">
        <v>519</v>
      </c>
      <c r="F76" s="574">
        <v>669.49</v>
      </c>
      <c r="G76" s="574">
        <v>80.073840000000004</v>
      </c>
      <c r="H76" s="573">
        <f t="shared" si="3"/>
        <v>119.60423606028471</v>
      </c>
      <c r="I76" s="36">
        <v>688.33</v>
      </c>
      <c r="J76" s="36">
        <v>32.939869999999999</v>
      </c>
      <c r="K76" s="36">
        <v>47.854764429851961</v>
      </c>
      <c r="L76" s="21"/>
      <c r="M76" s="21"/>
    </row>
    <row r="77" spans="1:13" x14ac:dyDescent="0.2">
      <c r="A77" s="21" t="s">
        <v>598</v>
      </c>
      <c r="B77" s="334">
        <v>11</v>
      </c>
      <c r="C77" s="284"/>
      <c r="D77" s="291"/>
      <c r="E77" s="393" t="s">
        <v>0</v>
      </c>
      <c r="F77" s="574">
        <v>669.49</v>
      </c>
      <c r="G77" s="574">
        <v>72.087940000000003</v>
      </c>
      <c r="H77" s="573">
        <f t="shared" si="3"/>
        <v>107.67590255268937</v>
      </c>
      <c r="I77" s="36">
        <v>688.33</v>
      </c>
      <c r="J77" s="36">
        <v>28.2499</v>
      </c>
      <c r="K77" s="36">
        <v>41.041215695959785</v>
      </c>
      <c r="L77" s="21"/>
      <c r="M77" s="21"/>
    </row>
    <row r="78" spans="1:13" x14ac:dyDescent="0.2">
      <c r="A78" s="21" t="s">
        <v>598</v>
      </c>
      <c r="B78" s="334">
        <v>12</v>
      </c>
      <c r="C78" s="284"/>
      <c r="D78" s="291"/>
      <c r="E78" s="393" t="s">
        <v>1</v>
      </c>
      <c r="F78" s="574">
        <v>669.49</v>
      </c>
      <c r="G78" s="574">
        <v>60.755189999999999</v>
      </c>
      <c r="H78" s="573">
        <f t="shared" si="3"/>
        <v>90.74846524966766</v>
      </c>
      <c r="I78" s="36">
        <v>688.33</v>
      </c>
      <c r="J78" s="36">
        <v>33.270409999999998</v>
      </c>
      <c r="K78" s="36">
        <v>48.334970145133866</v>
      </c>
      <c r="L78" s="21"/>
      <c r="M78" s="21"/>
    </row>
    <row r="79" spans="1:13" x14ac:dyDescent="0.2">
      <c r="A79" s="21" t="s">
        <v>598</v>
      </c>
      <c r="B79" s="334">
        <v>13</v>
      </c>
      <c r="C79" s="284"/>
      <c r="D79" s="291">
        <v>13</v>
      </c>
      <c r="E79" s="393" t="s">
        <v>2</v>
      </c>
      <c r="F79" s="574">
        <v>669.49</v>
      </c>
      <c r="G79" s="574">
        <v>44.961790000000001</v>
      </c>
      <c r="H79" s="573">
        <f t="shared" si="3"/>
        <v>67.158269727703171</v>
      </c>
      <c r="I79" s="36">
        <v>688.33</v>
      </c>
      <c r="J79" s="36">
        <v>29.608789999999999</v>
      </c>
      <c r="K79" s="36">
        <v>43.015399590312782</v>
      </c>
      <c r="L79" s="21"/>
      <c r="M79" s="21"/>
    </row>
    <row r="80" spans="1:13" x14ac:dyDescent="0.2">
      <c r="A80" s="21" t="s">
        <v>598</v>
      </c>
      <c r="B80" s="334">
        <v>14</v>
      </c>
      <c r="C80" s="284"/>
      <c r="D80" s="291"/>
      <c r="E80" s="393" t="s">
        <v>3</v>
      </c>
      <c r="F80" s="574">
        <v>669.49</v>
      </c>
      <c r="G80" s="574">
        <v>62.359789999999997</v>
      </c>
      <c r="H80" s="573">
        <f t="shared" si="3"/>
        <v>93.145215014413949</v>
      </c>
      <c r="I80" s="36">
        <v>688.33</v>
      </c>
      <c r="J80" s="36">
        <v>27.778269999999999</v>
      </c>
      <c r="K80" s="36">
        <v>40.35603562244853</v>
      </c>
      <c r="L80" s="21"/>
      <c r="M80" s="21"/>
    </row>
    <row r="81" spans="1:13" x14ac:dyDescent="0.2">
      <c r="A81" s="21" t="s">
        <v>598</v>
      </c>
      <c r="B81" s="334">
        <v>15</v>
      </c>
      <c r="C81" s="284"/>
      <c r="D81" s="291"/>
      <c r="E81" s="393" t="s">
        <v>4</v>
      </c>
      <c r="F81" s="574">
        <v>672.97</v>
      </c>
      <c r="G81" s="574">
        <v>31.326609999999999</v>
      </c>
      <c r="H81" s="573">
        <f t="shared" si="3"/>
        <v>46.549786766126267</v>
      </c>
      <c r="I81" s="36">
        <v>688.33</v>
      </c>
      <c r="J81" s="36">
        <v>28.129760000000001</v>
      </c>
      <c r="K81" s="36">
        <v>40.86667732047129</v>
      </c>
      <c r="L81" s="21"/>
      <c r="M81" s="21"/>
    </row>
    <row r="82" spans="1:13" x14ac:dyDescent="0.2">
      <c r="A82" s="21" t="s">
        <v>598</v>
      </c>
      <c r="B82" s="334">
        <v>16</v>
      </c>
      <c r="C82" s="284"/>
      <c r="D82" s="291"/>
      <c r="E82" s="393" t="s">
        <v>5</v>
      </c>
      <c r="F82" s="574">
        <v>672.97</v>
      </c>
      <c r="G82" s="574">
        <v>42.986350000000002</v>
      </c>
      <c r="H82" s="573">
        <f t="shared" si="3"/>
        <v>63.875581378070343</v>
      </c>
      <c r="I82" s="36">
        <v>688.33</v>
      </c>
      <c r="J82" s="36">
        <v>31.22147</v>
      </c>
      <c r="K82" s="36">
        <v>45.358287449333893</v>
      </c>
      <c r="L82" s="21"/>
      <c r="M82" s="21"/>
    </row>
    <row r="83" spans="1:13" x14ac:dyDescent="0.2">
      <c r="A83" s="21" t="s">
        <v>598</v>
      </c>
      <c r="B83" s="334">
        <v>17</v>
      </c>
      <c r="C83" s="284"/>
      <c r="D83" s="291"/>
      <c r="E83" s="393" t="s">
        <v>519</v>
      </c>
      <c r="F83" s="574">
        <v>672.97</v>
      </c>
      <c r="G83" s="574">
        <v>27.8995</v>
      </c>
      <c r="H83" s="573">
        <f t="shared" si="3"/>
        <v>41.457271497986532</v>
      </c>
      <c r="I83" s="36">
        <v>686.38</v>
      </c>
      <c r="J83" s="36">
        <v>35.901800000000001</v>
      </c>
      <c r="K83" s="36">
        <v>52.30601124741397</v>
      </c>
      <c r="L83" s="21"/>
      <c r="M83" s="21"/>
    </row>
    <row r="84" spans="1:13" x14ac:dyDescent="0.2">
      <c r="A84" s="21" t="s">
        <v>598</v>
      </c>
      <c r="B84" s="334">
        <v>18</v>
      </c>
      <c r="C84" s="284"/>
      <c r="D84" s="291"/>
      <c r="E84" s="393" t="s">
        <v>0</v>
      </c>
      <c r="F84" s="574">
        <v>672.97</v>
      </c>
      <c r="G84" s="574">
        <v>23.91348</v>
      </c>
      <c r="H84" s="573">
        <f t="shared" si="3"/>
        <v>35.53424372557469</v>
      </c>
      <c r="I84" s="36">
        <v>686.38</v>
      </c>
      <c r="J84" s="36">
        <v>39.662550000000003</v>
      </c>
      <c r="K84" s="36">
        <v>57.785119030274778</v>
      </c>
      <c r="L84" s="21"/>
      <c r="M84" s="21"/>
    </row>
    <row r="85" spans="1:13" x14ac:dyDescent="0.2">
      <c r="A85" s="21" t="s">
        <v>598</v>
      </c>
      <c r="B85" s="334">
        <v>19</v>
      </c>
      <c r="C85" s="284"/>
      <c r="D85" s="291"/>
      <c r="E85" s="393" t="s">
        <v>1</v>
      </c>
      <c r="F85" s="574">
        <v>672.97</v>
      </c>
      <c r="G85" s="574">
        <v>23.549959999999999</v>
      </c>
      <c r="H85" s="573">
        <f t="shared" si="3"/>
        <v>34.994071058145231</v>
      </c>
      <c r="I85" s="36">
        <v>686.38</v>
      </c>
      <c r="J85" s="36">
        <v>43.895359999999997</v>
      </c>
      <c r="K85" s="36">
        <v>63.951979952795817</v>
      </c>
      <c r="L85" s="21"/>
      <c r="M85" s="21"/>
    </row>
    <row r="86" spans="1:13" x14ac:dyDescent="0.2">
      <c r="A86" s="21" t="s">
        <v>598</v>
      </c>
      <c r="B86" s="334">
        <v>20</v>
      </c>
      <c r="C86" s="284"/>
      <c r="D86" s="291">
        <v>20</v>
      </c>
      <c r="E86" s="393" t="s">
        <v>2</v>
      </c>
      <c r="F86" s="574">
        <v>672.97</v>
      </c>
      <c r="G86" s="574">
        <v>25.167280000000002</v>
      </c>
      <c r="H86" s="573">
        <f t="shared" si="3"/>
        <v>37.397328261289509</v>
      </c>
      <c r="I86" s="36">
        <v>686.38</v>
      </c>
      <c r="J86" s="36">
        <v>57.913220000000003</v>
      </c>
      <c r="K86" s="36">
        <v>84.374865235001025</v>
      </c>
      <c r="L86" s="21"/>
      <c r="M86" s="21"/>
    </row>
    <row r="87" spans="1:13" x14ac:dyDescent="0.2">
      <c r="A87" s="21" t="s">
        <v>598</v>
      </c>
      <c r="B87" s="334">
        <v>21</v>
      </c>
      <c r="C87" s="284"/>
      <c r="D87" s="291"/>
      <c r="E87" s="393" t="s">
        <v>3</v>
      </c>
      <c r="F87" s="574">
        <v>672.97</v>
      </c>
      <c r="G87" s="574">
        <v>33.001519999999999</v>
      </c>
      <c r="H87" s="573">
        <f t="shared" si="3"/>
        <v>49.038619849324625</v>
      </c>
      <c r="I87" s="36">
        <v>686.38</v>
      </c>
      <c r="J87" s="36">
        <v>62.837699999999998</v>
      </c>
      <c r="K87" s="36">
        <v>91.549433258544823</v>
      </c>
      <c r="L87" s="21"/>
      <c r="M87" s="21"/>
    </row>
    <row r="88" spans="1:13" x14ac:dyDescent="0.2">
      <c r="A88" s="21" t="s">
        <v>598</v>
      </c>
      <c r="B88" s="334">
        <v>22</v>
      </c>
      <c r="C88" s="284"/>
      <c r="D88" s="291"/>
      <c r="E88" s="393" t="s">
        <v>4</v>
      </c>
      <c r="F88" s="574">
        <v>672.73</v>
      </c>
      <c r="G88" s="574">
        <v>38.128050000000002</v>
      </c>
      <c r="H88" s="573">
        <f t="shared" si="3"/>
        <v>56.676601311075771</v>
      </c>
      <c r="I88" s="36">
        <v>686.38</v>
      </c>
      <c r="J88" s="36">
        <v>50.675710000000002</v>
      </c>
      <c r="K88" s="36">
        <v>73.830400069932111</v>
      </c>
      <c r="L88" s="21"/>
      <c r="M88" s="21"/>
    </row>
    <row r="89" spans="1:13" x14ac:dyDescent="0.2">
      <c r="A89" s="21" t="s">
        <v>598</v>
      </c>
      <c r="B89" s="334">
        <v>23</v>
      </c>
      <c r="C89" s="284"/>
      <c r="D89" s="291"/>
      <c r="E89" s="393" t="s">
        <v>5</v>
      </c>
      <c r="F89" s="574">
        <v>672.73</v>
      </c>
      <c r="G89" s="574">
        <v>51.170050000000003</v>
      </c>
      <c r="H89" s="573">
        <f t="shared" si="3"/>
        <v>76.063279473191329</v>
      </c>
      <c r="I89" s="36">
        <v>686.38</v>
      </c>
      <c r="J89" s="36">
        <v>40.509480000000003</v>
      </c>
      <c r="K89" s="36">
        <v>59.019027360937095</v>
      </c>
      <c r="L89" s="21"/>
      <c r="M89" s="21"/>
    </row>
    <row r="90" spans="1:13" x14ac:dyDescent="0.2">
      <c r="A90" s="21" t="s">
        <v>598</v>
      </c>
      <c r="B90" s="334">
        <v>24</v>
      </c>
      <c r="C90" s="284"/>
      <c r="D90" s="291"/>
      <c r="E90" s="393" t="s">
        <v>519</v>
      </c>
      <c r="F90" s="574">
        <v>672.73</v>
      </c>
      <c r="G90" s="574">
        <v>54.231569999999998</v>
      </c>
      <c r="H90" s="573">
        <f t="shared" si="3"/>
        <v>80.614169131746763</v>
      </c>
      <c r="I90" s="36">
        <v>696.47</v>
      </c>
      <c r="J90" s="36">
        <v>45.205080000000002</v>
      </c>
      <c r="K90" s="36">
        <v>64.905997386822122</v>
      </c>
      <c r="L90" s="21"/>
      <c r="M90" s="21"/>
    </row>
    <row r="91" spans="1:13" x14ac:dyDescent="0.2">
      <c r="A91" s="21" t="s">
        <v>598</v>
      </c>
      <c r="B91" s="334">
        <v>25</v>
      </c>
      <c r="C91" s="284"/>
      <c r="D91" s="291"/>
      <c r="E91" s="393" t="s">
        <v>0</v>
      </c>
      <c r="F91" s="574">
        <v>672.73</v>
      </c>
      <c r="G91" s="574">
        <v>75.276210000000006</v>
      </c>
      <c r="H91" s="573">
        <f t="shared" si="3"/>
        <v>111.89661528399211</v>
      </c>
      <c r="I91" s="36">
        <v>696.47</v>
      </c>
      <c r="J91" s="36">
        <v>38.083820000000003</v>
      </c>
      <c r="K91" s="36">
        <v>54.681206656424536</v>
      </c>
      <c r="L91" s="21"/>
      <c r="M91" s="21"/>
    </row>
    <row r="92" spans="1:13" x14ac:dyDescent="0.2">
      <c r="A92" s="21" t="s">
        <v>598</v>
      </c>
      <c r="B92" s="334">
        <v>26</v>
      </c>
      <c r="C92" s="284"/>
      <c r="D92" s="291"/>
      <c r="E92" s="393" t="s">
        <v>1</v>
      </c>
      <c r="F92" s="574">
        <v>672.73</v>
      </c>
      <c r="G92" s="574">
        <v>74.963769999999997</v>
      </c>
      <c r="H92" s="573">
        <f t="shared" si="3"/>
        <v>111.43217932900271</v>
      </c>
      <c r="I92" s="36">
        <v>696.47</v>
      </c>
      <c r="J92" s="36">
        <v>41.741840000000003</v>
      </c>
      <c r="K92" s="36">
        <v>59.933435754591009</v>
      </c>
      <c r="L92" s="21"/>
      <c r="M92" s="21"/>
    </row>
    <row r="93" spans="1:13" x14ac:dyDescent="0.2">
      <c r="A93" s="21" t="s">
        <v>598</v>
      </c>
      <c r="B93" s="334">
        <v>27</v>
      </c>
      <c r="C93" s="284"/>
      <c r="D93" s="291">
        <v>27</v>
      </c>
      <c r="E93" s="393" t="s">
        <v>2</v>
      </c>
      <c r="F93" s="574">
        <v>672.73</v>
      </c>
      <c r="G93" s="574">
        <v>36.287170000000003</v>
      </c>
      <c r="H93" s="573">
        <f t="shared" si="3"/>
        <v>53.940169161476376</v>
      </c>
      <c r="I93" s="36">
        <v>696.47</v>
      </c>
      <c r="J93" s="36">
        <v>30.127420000000001</v>
      </c>
      <c r="K93" s="36">
        <v>43.257311872729623</v>
      </c>
      <c r="L93" s="21"/>
      <c r="M93" s="21"/>
    </row>
    <row r="94" spans="1:13" s="323" customFormat="1" x14ac:dyDescent="0.2">
      <c r="A94" s="21" t="s">
        <v>598</v>
      </c>
      <c r="B94" s="334">
        <v>28</v>
      </c>
      <c r="D94" s="291"/>
      <c r="E94" s="393" t="s">
        <v>3</v>
      </c>
      <c r="F94" s="574">
        <v>672.73</v>
      </c>
      <c r="G94" s="574">
        <v>41.976230000000001</v>
      </c>
      <c r="H94" s="573">
        <f t="shared" si="3"/>
        <v>62.396845688463429</v>
      </c>
      <c r="I94" s="36">
        <v>696.47</v>
      </c>
      <c r="J94" s="36">
        <v>48.024749999999997</v>
      </c>
      <c r="K94" s="36">
        <v>68.954513475095837</v>
      </c>
      <c r="L94" s="21"/>
      <c r="M94" s="21"/>
    </row>
    <row r="95" spans="1:13" s="333" customFormat="1" x14ac:dyDescent="0.2">
      <c r="A95" s="21" t="s">
        <v>598</v>
      </c>
      <c r="B95" s="334">
        <v>29</v>
      </c>
      <c r="D95" s="291"/>
      <c r="E95" s="393" t="s">
        <v>4</v>
      </c>
      <c r="F95" s="574">
        <v>661.96</v>
      </c>
      <c r="G95" s="574">
        <v>26.51408</v>
      </c>
      <c r="H95" s="573">
        <f t="shared" si="3"/>
        <v>40.053900537796842</v>
      </c>
      <c r="I95" s="36">
        <v>696.47</v>
      </c>
      <c r="J95" s="36">
        <v>42.288350000000001</v>
      </c>
      <c r="K95" s="36">
        <v>60.718121383548464</v>
      </c>
      <c r="L95" s="21"/>
      <c r="M95" s="21"/>
    </row>
    <row r="96" spans="1:13" s="284" customFormat="1" x14ac:dyDescent="0.2">
      <c r="A96" s="21" t="s">
        <v>598</v>
      </c>
      <c r="B96" s="334">
        <v>30</v>
      </c>
      <c r="D96" s="291" t="s">
        <v>599</v>
      </c>
      <c r="E96" s="393" t="s">
        <v>5</v>
      </c>
      <c r="F96" s="574">
        <v>661.96</v>
      </c>
      <c r="G96" s="574">
        <v>25.759080000000001</v>
      </c>
      <c r="H96" s="573">
        <f t="shared" si="3"/>
        <v>38.913348238564261</v>
      </c>
      <c r="I96" s="36">
        <v>696.47</v>
      </c>
      <c r="J96" s="36">
        <v>43.226599999999998</v>
      </c>
      <c r="K96" s="36">
        <v>62.065272014587848</v>
      </c>
      <c r="L96" s="21"/>
      <c r="M96" s="21"/>
    </row>
    <row r="97" spans="12:13" x14ac:dyDescent="0.2">
      <c r="L97" s="21"/>
      <c r="M97" s="21"/>
    </row>
    <row r="98" spans="12:13" x14ac:dyDescent="0.2">
      <c r="L98" s="21"/>
      <c r="M98" s="21"/>
    </row>
    <row r="99" spans="12:13" x14ac:dyDescent="0.2">
      <c r="L99" s="21"/>
      <c r="M99" s="21"/>
    </row>
    <row r="100" spans="12:13" x14ac:dyDescent="0.2">
      <c r="L100" s="21"/>
      <c r="M100" s="21"/>
    </row>
    <row r="101" spans="12:13" x14ac:dyDescent="0.2">
      <c r="L101" s="21"/>
      <c r="M101" s="21"/>
    </row>
    <row r="102" spans="12:13" x14ac:dyDescent="0.2">
      <c r="L102" s="21"/>
      <c r="M102" s="21"/>
    </row>
    <row r="103" spans="12:13" x14ac:dyDescent="0.2">
      <c r="L103" s="21"/>
      <c r="M103" s="21"/>
    </row>
    <row r="104" spans="12:13" x14ac:dyDescent="0.2">
      <c r="L104" s="21"/>
      <c r="M104" s="21"/>
    </row>
    <row r="105" spans="12:13" x14ac:dyDescent="0.2">
      <c r="L105" s="21"/>
      <c r="M105" s="21"/>
    </row>
    <row r="106" spans="12:13" x14ac:dyDescent="0.2">
      <c r="L106" s="21"/>
      <c r="M106" s="21"/>
    </row>
    <row r="107" spans="12:13" x14ac:dyDescent="0.2">
      <c r="L107" s="21"/>
      <c r="M107" s="21"/>
    </row>
    <row r="108" spans="12:13" x14ac:dyDescent="0.2">
      <c r="L108" s="21"/>
      <c r="M108" s="21"/>
    </row>
    <row r="109" spans="12:13" x14ac:dyDescent="0.2">
      <c r="L109" s="21"/>
      <c r="M109" s="21"/>
    </row>
    <row r="110" spans="12:13" x14ac:dyDescent="0.2">
      <c r="L110" s="21"/>
      <c r="M110" s="21"/>
    </row>
    <row r="111" spans="12:13" x14ac:dyDescent="0.2">
      <c r="L111" s="21"/>
      <c r="M111" s="21"/>
    </row>
    <row r="112" spans="12:13" x14ac:dyDescent="0.2">
      <c r="L112" s="21"/>
      <c r="M112" s="21"/>
    </row>
    <row r="113" spans="12:13" x14ac:dyDescent="0.2">
      <c r="L113" s="21"/>
      <c r="M113" s="21"/>
    </row>
    <row r="114" spans="12:13" x14ac:dyDescent="0.2">
      <c r="L114" s="21"/>
      <c r="M114" s="21"/>
    </row>
    <row r="115" spans="12:13" x14ac:dyDescent="0.2">
      <c r="L115" s="21"/>
      <c r="M115" s="21"/>
    </row>
    <row r="116" spans="12:13" x14ac:dyDescent="0.2">
      <c r="L116" s="21"/>
      <c r="M116" s="21"/>
    </row>
    <row r="117" spans="12:13" x14ac:dyDescent="0.2">
      <c r="L117" s="21"/>
      <c r="M117" s="21"/>
    </row>
    <row r="118" spans="12:13" x14ac:dyDescent="0.2">
      <c r="L118" s="21"/>
      <c r="M118" s="21"/>
    </row>
    <row r="119" spans="12:13" x14ac:dyDescent="0.2">
      <c r="L119" s="21"/>
      <c r="M119" s="21"/>
    </row>
    <row r="120" spans="12:13" x14ac:dyDescent="0.2">
      <c r="L120" s="21"/>
      <c r="M120" s="21"/>
    </row>
    <row r="121" spans="12:13" x14ac:dyDescent="0.2">
      <c r="L121" s="21"/>
      <c r="M121" s="21"/>
    </row>
    <row r="122" spans="12:13" x14ac:dyDescent="0.2">
      <c r="L122" s="21"/>
      <c r="M122" s="21"/>
    </row>
    <row r="123" spans="12:13" x14ac:dyDescent="0.2">
      <c r="L123" s="21"/>
      <c r="M123" s="21"/>
    </row>
    <row r="124" spans="12:13" x14ac:dyDescent="0.2">
      <c r="L124" s="21"/>
      <c r="M124" s="21"/>
    </row>
    <row r="125" spans="12:13" x14ac:dyDescent="0.2">
      <c r="L125" s="21"/>
      <c r="M125" s="21"/>
    </row>
    <row r="126" spans="12:13" x14ac:dyDescent="0.2">
      <c r="L126" s="21"/>
      <c r="M126" s="21"/>
    </row>
    <row r="127" spans="12:13" x14ac:dyDescent="0.2">
      <c r="L127" s="21"/>
      <c r="M127" s="21"/>
    </row>
    <row r="128" spans="12:13" x14ac:dyDescent="0.2">
      <c r="L128" s="21"/>
      <c r="M128" s="21"/>
    </row>
    <row r="129" spans="12:13" x14ac:dyDescent="0.2">
      <c r="L129" s="21"/>
      <c r="M129" s="21"/>
    </row>
    <row r="130" spans="12:13" x14ac:dyDescent="0.2">
      <c r="L130" s="21"/>
      <c r="M130" s="21"/>
    </row>
    <row r="131" spans="12:13" x14ac:dyDescent="0.2">
      <c r="L131" s="21"/>
      <c r="M131" s="21"/>
    </row>
    <row r="132" spans="12:13" x14ac:dyDescent="0.2">
      <c r="L132" s="21"/>
      <c r="M132" s="21"/>
    </row>
    <row r="133" spans="12:13" x14ac:dyDescent="0.2">
      <c r="L133" s="21"/>
      <c r="M133" s="21"/>
    </row>
    <row r="134" spans="12:13" x14ac:dyDescent="0.2">
      <c r="L134" s="21"/>
      <c r="M134" s="21"/>
    </row>
    <row r="135" spans="12:13" x14ac:dyDescent="0.2">
      <c r="L135" s="21"/>
      <c r="M135" s="21"/>
    </row>
    <row r="136" spans="12:13" x14ac:dyDescent="0.2">
      <c r="L136" s="21"/>
      <c r="M136" s="21"/>
    </row>
    <row r="137" spans="12:13" x14ac:dyDescent="0.2">
      <c r="L137" s="21"/>
      <c r="M137" s="21"/>
    </row>
    <row r="138" spans="12:13" x14ac:dyDescent="0.2">
      <c r="L138" s="21"/>
      <c r="M138" s="21"/>
    </row>
    <row r="139" spans="12:13" x14ac:dyDescent="0.2">
      <c r="L139" s="21"/>
      <c r="M139" s="21"/>
    </row>
    <row r="140" spans="12:13" x14ac:dyDescent="0.2">
      <c r="L140" s="21"/>
      <c r="M140" s="21"/>
    </row>
    <row r="141" spans="12:13" x14ac:dyDescent="0.2">
      <c r="L141" s="21"/>
      <c r="M141" s="21"/>
    </row>
    <row r="142" spans="12:13" x14ac:dyDescent="0.2">
      <c r="L142" s="21"/>
      <c r="M142" s="21"/>
    </row>
    <row r="143" spans="12:13" x14ac:dyDescent="0.2">
      <c r="L143" s="21"/>
      <c r="M143" s="21"/>
    </row>
    <row r="144" spans="12:13" x14ac:dyDescent="0.2">
      <c r="L144" s="21"/>
      <c r="M144" s="21"/>
    </row>
    <row r="145" spans="12:13" x14ac:dyDescent="0.2">
      <c r="L145" s="21"/>
      <c r="M145" s="21"/>
    </row>
    <row r="146" spans="12:13" x14ac:dyDescent="0.2">
      <c r="L146" s="21"/>
      <c r="M146" s="21"/>
    </row>
    <row r="147" spans="12:13" x14ac:dyDescent="0.2">
      <c r="L147" s="21"/>
      <c r="M147" s="21"/>
    </row>
    <row r="148" spans="12:13" x14ac:dyDescent="0.2">
      <c r="L148" s="21"/>
      <c r="M148" s="21"/>
    </row>
    <row r="149" spans="12:13" x14ac:dyDescent="0.2">
      <c r="L149" s="21"/>
      <c r="M149" s="21"/>
    </row>
    <row r="150" spans="12:13" x14ac:dyDescent="0.2">
      <c r="L150" s="21"/>
      <c r="M150" s="21"/>
    </row>
    <row r="151" spans="12:13" x14ac:dyDescent="0.2">
      <c r="L151" s="21"/>
      <c r="M151" s="21"/>
    </row>
    <row r="152" spans="12:13" x14ac:dyDescent="0.2">
      <c r="L152" s="21"/>
      <c r="M152" s="21"/>
    </row>
    <row r="153" spans="12:13" x14ac:dyDescent="0.2">
      <c r="L153" s="21"/>
      <c r="M153" s="21"/>
    </row>
    <row r="154" spans="12:13" x14ac:dyDescent="0.2">
      <c r="L154" s="21"/>
      <c r="M154" s="21"/>
    </row>
    <row r="155" spans="12:13" x14ac:dyDescent="0.2">
      <c r="L155" s="21"/>
      <c r="M155" s="21"/>
    </row>
    <row r="156" spans="12:13" x14ac:dyDescent="0.2">
      <c r="L156" s="21"/>
      <c r="M156" s="21"/>
    </row>
    <row r="157" spans="12:13" x14ac:dyDescent="0.2">
      <c r="L157" s="21"/>
      <c r="M157" s="21"/>
    </row>
    <row r="158" spans="12:13" x14ac:dyDescent="0.2">
      <c r="L158" s="21"/>
      <c r="M158" s="21"/>
    </row>
    <row r="159" spans="12:13" x14ac:dyDescent="0.2">
      <c r="L159" s="21"/>
      <c r="M159" s="21"/>
    </row>
    <row r="160" spans="12:13" x14ac:dyDescent="0.2">
      <c r="L160" s="21"/>
      <c r="M160" s="21"/>
    </row>
    <row r="161" spans="12:13" x14ac:dyDescent="0.2">
      <c r="L161" s="21"/>
      <c r="M161" s="21"/>
    </row>
    <row r="162" spans="12:13" x14ac:dyDescent="0.2">
      <c r="L162" s="21"/>
      <c r="M162" s="21"/>
    </row>
    <row r="163" spans="12:13" x14ac:dyDescent="0.2">
      <c r="L163" s="21"/>
      <c r="M163" s="21"/>
    </row>
    <row r="164" spans="12:13" x14ac:dyDescent="0.2">
      <c r="L164" s="21"/>
      <c r="M164" s="21"/>
    </row>
    <row r="165" spans="12:13" x14ac:dyDescent="0.2">
      <c r="L165" s="21"/>
      <c r="M165" s="21"/>
    </row>
    <row r="166" spans="12:13" x14ac:dyDescent="0.2">
      <c r="L166" s="21"/>
      <c r="M166" s="21"/>
    </row>
    <row r="167" spans="12:13" x14ac:dyDescent="0.2">
      <c r="L167" s="21"/>
      <c r="M167" s="21"/>
    </row>
    <row r="168" spans="12:13" x14ac:dyDescent="0.2">
      <c r="L168" s="21"/>
      <c r="M168" s="21"/>
    </row>
    <row r="169" spans="12:13" x14ac:dyDescent="0.2">
      <c r="L169" s="21"/>
      <c r="M169" s="21"/>
    </row>
    <row r="170" spans="12:13" x14ac:dyDescent="0.2">
      <c r="L170" s="21"/>
      <c r="M170" s="21"/>
    </row>
    <row r="171" spans="12:13" x14ac:dyDescent="0.2">
      <c r="L171" s="21"/>
      <c r="M171" s="21"/>
    </row>
    <row r="172" spans="12:13" x14ac:dyDescent="0.2">
      <c r="L172" s="21"/>
      <c r="M172" s="21"/>
    </row>
    <row r="173" spans="12:13" x14ac:dyDescent="0.2">
      <c r="L173" s="21"/>
      <c r="M173" s="21"/>
    </row>
    <row r="174" spans="12:13" x14ac:dyDescent="0.2">
      <c r="L174" s="21"/>
      <c r="M174" s="21"/>
    </row>
    <row r="175" spans="12:13" x14ac:dyDescent="0.2">
      <c r="L175" s="21"/>
      <c r="M175" s="21"/>
    </row>
    <row r="176" spans="12:13" x14ac:dyDescent="0.2">
      <c r="L176" s="21"/>
      <c r="M176" s="21"/>
    </row>
    <row r="177" spans="12:13" x14ac:dyDescent="0.2">
      <c r="L177" s="21"/>
      <c r="M177" s="21"/>
    </row>
    <row r="178" spans="12:13" x14ac:dyDescent="0.2">
      <c r="L178" s="21"/>
      <c r="M178" s="21"/>
    </row>
    <row r="179" spans="12:13" x14ac:dyDescent="0.2">
      <c r="L179" s="21"/>
      <c r="M179" s="21"/>
    </row>
    <row r="180" spans="12:13" x14ac:dyDescent="0.2">
      <c r="L180" s="21"/>
      <c r="M180" s="21"/>
    </row>
    <row r="181" spans="12:13" x14ac:dyDescent="0.2">
      <c r="L181" s="21"/>
      <c r="M181" s="21"/>
    </row>
    <row r="182" spans="12:13" x14ac:dyDescent="0.2">
      <c r="L182" s="21"/>
      <c r="M182" s="21"/>
    </row>
    <row r="183" spans="12:13" x14ac:dyDescent="0.2">
      <c r="L183" s="21"/>
      <c r="M183" s="21"/>
    </row>
    <row r="184" spans="12:13" x14ac:dyDescent="0.2">
      <c r="L184" s="21"/>
      <c r="M184" s="21"/>
    </row>
    <row r="185" spans="12:13" x14ac:dyDescent="0.2">
      <c r="L185" s="21"/>
      <c r="M185" s="21"/>
    </row>
  </sheetData>
  <autoFilter ref="A3:K185"/>
  <mergeCells count="6">
    <mergeCell ref="AB2:AE2"/>
    <mergeCell ref="O4:R4"/>
    <mergeCell ref="L2:M2"/>
    <mergeCell ref="W2:Z2"/>
    <mergeCell ref="F2:H2"/>
    <mergeCell ref="I2:K2"/>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Z242"/>
  <sheetViews>
    <sheetView topLeftCell="A58" zoomScaleNormal="100" workbookViewId="0">
      <selection activeCell="O90" sqref="O90"/>
    </sheetView>
  </sheetViews>
  <sheetFormatPr baseColWidth="10" defaultRowHeight="12" x14ac:dyDescent="0.2"/>
  <cols>
    <col min="1" max="1" width="5" style="704" customWidth="1"/>
    <col min="2" max="2" width="8.85546875" style="705" customWidth="1"/>
    <col min="3" max="3" width="7.42578125" style="705" customWidth="1"/>
    <col min="4" max="4" width="6.28515625" style="705" customWidth="1"/>
    <col min="5" max="5" width="14.85546875" style="705" bestFit="1" customWidth="1"/>
    <col min="6" max="6" width="15.85546875" style="705" bestFit="1" customWidth="1"/>
    <col min="7" max="7" width="15.42578125" style="705" bestFit="1" customWidth="1"/>
    <col min="8" max="8" width="15.85546875" style="705" bestFit="1" customWidth="1"/>
    <col min="9" max="9" width="14" style="705" bestFit="1" customWidth="1"/>
    <col min="10" max="10" width="14.85546875" style="705" bestFit="1" customWidth="1"/>
    <col min="11" max="11" width="15.85546875" style="705" bestFit="1" customWidth="1"/>
    <col min="12" max="12" width="15.42578125" style="705" bestFit="1" customWidth="1"/>
    <col min="13" max="13" width="15.85546875" style="705" bestFit="1" customWidth="1"/>
    <col min="14" max="14" width="14" style="705" bestFit="1" customWidth="1"/>
    <col min="15" max="15" width="23.7109375" style="705" bestFit="1" customWidth="1"/>
    <col min="16" max="16" width="14.85546875" style="705" bestFit="1" customWidth="1"/>
    <col min="17" max="17" width="15.85546875" style="705" bestFit="1" customWidth="1"/>
    <col min="18" max="18" width="15.42578125" style="705" bestFit="1" customWidth="1"/>
    <col min="19" max="19" width="15.85546875" style="705" bestFit="1" customWidth="1"/>
    <col min="20" max="20" width="14" style="705" bestFit="1" customWidth="1"/>
    <col min="21" max="16384" width="11.42578125" style="705"/>
  </cols>
  <sheetData>
    <row r="1" spans="1:20" s="689" customFormat="1" x14ac:dyDescent="0.2">
      <c r="A1" s="679"/>
    </row>
    <row r="2" spans="1:20" s="689" customFormat="1" ht="15" x14ac:dyDescent="0.2">
      <c r="A2" s="679"/>
      <c r="B2" s="690" t="s">
        <v>772</v>
      </c>
      <c r="E2" s="690" t="s">
        <v>773</v>
      </c>
      <c r="L2" s="808" t="s">
        <v>335</v>
      </c>
      <c r="M2" s="808"/>
      <c r="N2" s="808"/>
      <c r="O2" s="808"/>
      <c r="P2" s="808"/>
      <c r="Q2" s="808"/>
    </row>
    <row r="3" spans="1:20" s="689" customFormat="1" x14ac:dyDescent="0.2">
      <c r="A3" s="679"/>
      <c r="L3" s="706" t="s">
        <v>336</v>
      </c>
      <c r="M3" s="707" t="s">
        <v>373</v>
      </c>
      <c r="N3" s="707" t="s">
        <v>374</v>
      </c>
      <c r="O3" s="707" t="s">
        <v>375</v>
      </c>
      <c r="P3" s="707" t="s">
        <v>376</v>
      </c>
      <c r="Q3" s="707" t="s">
        <v>377</v>
      </c>
    </row>
    <row r="4" spans="1:20" s="689" customFormat="1" ht="12.75" thickBot="1" x14ac:dyDescent="0.25">
      <c r="A4" s="679"/>
      <c r="L4" s="691" t="s">
        <v>337</v>
      </c>
      <c r="M4" s="213">
        <v>0</v>
      </c>
      <c r="N4" s="214" t="s">
        <v>371</v>
      </c>
      <c r="O4" s="214" t="s">
        <v>338</v>
      </c>
      <c r="P4" s="214" t="s">
        <v>371</v>
      </c>
      <c r="Q4" s="213">
        <v>0</v>
      </c>
    </row>
    <row r="5" spans="1:20" s="689" customFormat="1" ht="12.75" thickTop="1" x14ac:dyDescent="0.2">
      <c r="A5" s="679"/>
      <c r="J5" s="689">
        <v>2016</v>
      </c>
      <c r="K5" s="708">
        <v>4</v>
      </c>
      <c r="L5" s="692" t="s">
        <v>526</v>
      </c>
      <c r="M5" s="693">
        <f t="shared" ref="M5:Q10" si="0">+AVERAGEIFS(E:E,$D:$D,$K5,$C:$C,$J5)</f>
        <v>1.6666666666666667E-5</v>
      </c>
      <c r="N5" s="693">
        <f t="shared" si="0"/>
        <v>4.9133333333333341E-2</v>
      </c>
      <c r="O5" s="693">
        <f t="shared" si="0"/>
        <v>0.77673333333333328</v>
      </c>
      <c r="P5" s="693">
        <f t="shared" si="0"/>
        <v>0.14052999999999999</v>
      </c>
      <c r="Q5" s="693">
        <f t="shared" si="0"/>
        <v>1.1333333333333333E-4</v>
      </c>
    </row>
    <row r="6" spans="1:20" s="689" customFormat="1" x14ac:dyDescent="0.2">
      <c r="A6" s="679"/>
      <c r="J6" s="689">
        <v>2016</v>
      </c>
      <c r="K6" s="708">
        <v>5</v>
      </c>
      <c r="L6" s="692" t="s">
        <v>527</v>
      </c>
      <c r="M6" s="693">
        <f t="shared" si="0"/>
        <v>2.4583333333333331E-4</v>
      </c>
      <c r="N6" s="693">
        <f t="shared" si="0"/>
        <v>3.0066666666666662E-2</v>
      </c>
      <c r="O6" s="693">
        <f t="shared" si="0"/>
        <v>0.86850833333333355</v>
      </c>
      <c r="P6" s="693">
        <f t="shared" si="0"/>
        <v>0.10105416666666668</v>
      </c>
      <c r="Q6" s="693">
        <f t="shared" si="0"/>
        <v>0</v>
      </c>
    </row>
    <row r="7" spans="1:20" s="689" customFormat="1" x14ac:dyDescent="0.2">
      <c r="A7" s="679"/>
      <c r="J7" s="689">
        <v>2016</v>
      </c>
      <c r="K7" s="708">
        <v>6</v>
      </c>
      <c r="L7" s="692" t="s">
        <v>528</v>
      </c>
      <c r="M7" s="693">
        <f t="shared" si="0"/>
        <v>1.3333333333333333E-5</v>
      </c>
      <c r="N7" s="693">
        <f t="shared" si="0"/>
        <v>1.7150000000000002E-2</v>
      </c>
      <c r="O7" s="693">
        <f t="shared" si="0"/>
        <v>0.91698333333333326</v>
      </c>
      <c r="P7" s="693">
        <f t="shared" si="0"/>
        <v>6.5446666666666667E-2</v>
      </c>
      <c r="Q7" s="693">
        <f t="shared" si="0"/>
        <v>2.6666666666666668E-4</v>
      </c>
    </row>
    <row r="8" spans="1:20" s="689" customFormat="1" x14ac:dyDescent="0.2">
      <c r="A8" s="679"/>
      <c r="J8" s="689">
        <v>2016</v>
      </c>
      <c r="K8" s="708">
        <v>7</v>
      </c>
      <c r="L8" s="692" t="s">
        <v>457</v>
      </c>
      <c r="M8" s="693">
        <f t="shared" si="0"/>
        <v>3.225806451612904E-5</v>
      </c>
      <c r="N8" s="693">
        <f t="shared" si="0"/>
        <v>5.5732258064516128E-2</v>
      </c>
      <c r="O8" s="693">
        <f t="shared" si="0"/>
        <v>0.7869806451612904</v>
      </c>
      <c r="P8" s="693">
        <f t="shared" si="0"/>
        <v>0.15703870967741934</v>
      </c>
      <c r="Q8" s="693">
        <f t="shared" si="0"/>
        <v>5.1612903225806444E-5</v>
      </c>
    </row>
    <row r="9" spans="1:20" s="689" customFormat="1" x14ac:dyDescent="0.2">
      <c r="A9" s="679"/>
      <c r="J9" s="689">
        <v>2016</v>
      </c>
      <c r="K9" s="708">
        <v>8</v>
      </c>
      <c r="L9" s="692" t="s">
        <v>458</v>
      </c>
      <c r="M9" s="693">
        <f t="shared" si="0"/>
        <v>6.4193548387096776E-4</v>
      </c>
      <c r="N9" s="693">
        <f t="shared" si="0"/>
        <v>4.6335483870967732E-2</v>
      </c>
      <c r="O9" s="693">
        <f t="shared" si="0"/>
        <v>0.71935161290322569</v>
      </c>
      <c r="P9" s="693">
        <f t="shared" si="0"/>
        <v>0.16872580645161295</v>
      </c>
      <c r="Q9" s="693">
        <f t="shared" si="0"/>
        <v>2.7741935483870968E-4</v>
      </c>
    </row>
    <row r="10" spans="1:20" s="689" customFormat="1" x14ac:dyDescent="0.2">
      <c r="A10" s="679"/>
      <c r="J10" s="689">
        <v>2016</v>
      </c>
      <c r="K10" s="708">
        <v>9</v>
      </c>
      <c r="L10" s="694" t="s">
        <v>459</v>
      </c>
      <c r="M10" s="695">
        <f t="shared" si="0"/>
        <v>2.9333333333333327E-4</v>
      </c>
      <c r="N10" s="695">
        <f t="shared" si="0"/>
        <v>5.1783333333333334E-2</v>
      </c>
      <c r="O10" s="695">
        <f t="shared" si="0"/>
        <v>0.77878666666666674</v>
      </c>
      <c r="P10" s="695">
        <f t="shared" si="0"/>
        <v>0.16898333333333335</v>
      </c>
      <c r="Q10" s="695">
        <f t="shared" si="0"/>
        <v>3.3333333333333333E-6</v>
      </c>
    </row>
    <row r="11" spans="1:20" s="689" customFormat="1" ht="12.75" thickBot="1" x14ac:dyDescent="0.25">
      <c r="A11" s="679"/>
      <c r="L11" s="696" t="s">
        <v>774</v>
      </c>
      <c r="M11" s="697">
        <f>+AVERAGE(M5:M7)</f>
        <v>9.1944444444444449E-5</v>
      </c>
      <c r="N11" s="697">
        <f>+AVERAGE(N5:N7)</f>
        <v>3.2116666666666668E-2</v>
      </c>
      <c r="O11" s="697">
        <f>+AVERAGE(O5:O7)</f>
        <v>0.85407499999999992</v>
      </c>
      <c r="P11" s="697">
        <f>+AVERAGE(P5:P7)</f>
        <v>0.10234361111111111</v>
      </c>
      <c r="Q11" s="697">
        <f>+AVERAGE(Q5:Q7)</f>
        <v>1.2666666666666666E-4</v>
      </c>
      <c r="R11" s="698"/>
      <c r="S11" s="698"/>
      <c r="T11" s="698"/>
    </row>
    <row r="12" spans="1:20" s="689" customFormat="1" x14ac:dyDescent="0.2">
      <c r="A12" s="679"/>
      <c r="O12" s="699"/>
      <c r="P12" s="698"/>
      <c r="Q12" s="698"/>
      <c r="R12" s="698"/>
      <c r="S12" s="698"/>
      <c r="T12" s="698"/>
    </row>
    <row r="13" spans="1:20" s="689" customFormat="1" x14ac:dyDescent="0.2">
      <c r="A13" s="679"/>
      <c r="O13" s="699"/>
      <c r="P13" s="698"/>
      <c r="Q13" s="698"/>
      <c r="R13" s="698"/>
      <c r="S13" s="698"/>
      <c r="T13" s="698"/>
    </row>
    <row r="14" spans="1:20" s="689" customFormat="1" x14ac:dyDescent="0.2">
      <c r="A14" s="679"/>
      <c r="O14" s="699"/>
      <c r="P14" s="698"/>
      <c r="Q14" s="698"/>
      <c r="R14" s="698"/>
      <c r="S14" s="698"/>
      <c r="T14" s="698"/>
    </row>
    <row r="15" spans="1:20" s="689" customFormat="1" x14ac:dyDescent="0.2">
      <c r="A15" s="679"/>
      <c r="O15" s="699"/>
      <c r="P15" s="698"/>
      <c r="Q15" s="698"/>
      <c r="R15" s="698"/>
      <c r="S15" s="698"/>
      <c r="T15" s="698"/>
    </row>
    <row r="16" spans="1:20" s="689" customFormat="1" x14ac:dyDescent="0.2">
      <c r="A16" s="679"/>
      <c r="O16" s="699"/>
      <c r="P16" s="698"/>
      <c r="Q16" s="698"/>
      <c r="R16" s="698"/>
      <c r="S16" s="698"/>
      <c r="T16" s="698"/>
    </row>
    <row r="17" spans="1:24" s="689" customFormat="1" x14ac:dyDescent="0.2">
      <c r="A17" s="679"/>
      <c r="O17" s="699"/>
      <c r="P17" s="698"/>
      <c r="Q17" s="698"/>
      <c r="R17" s="698"/>
      <c r="S17" s="698"/>
      <c r="T17" s="698"/>
    </row>
    <row r="18" spans="1:24" s="689" customFormat="1" x14ac:dyDescent="0.2">
      <c r="A18" s="679"/>
      <c r="O18" s="699"/>
      <c r="P18" s="698"/>
      <c r="Q18" s="698"/>
      <c r="R18" s="698"/>
      <c r="S18" s="698"/>
      <c r="T18" s="698"/>
    </row>
    <row r="19" spans="1:24" s="689" customFormat="1" x14ac:dyDescent="0.2">
      <c r="A19" s="679"/>
      <c r="O19" s="699"/>
      <c r="P19" s="698"/>
      <c r="Q19" s="698"/>
      <c r="R19" s="698"/>
      <c r="S19" s="698"/>
      <c r="T19" s="698"/>
    </row>
    <row r="20" spans="1:24" s="689" customFormat="1" x14ac:dyDescent="0.2">
      <c r="A20" s="679"/>
    </row>
    <row r="21" spans="1:24" s="689" customFormat="1" x14ac:dyDescent="0.2">
      <c r="A21" s="679"/>
    </row>
    <row r="22" spans="1:24" s="689" customFormat="1" x14ac:dyDescent="0.2">
      <c r="A22" s="679"/>
    </row>
    <row r="23" spans="1:24" s="689" customFormat="1" x14ac:dyDescent="0.2">
      <c r="A23" s="679"/>
    </row>
    <row r="24" spans="1:24" s="689" customFormat="1" x14ac:dyDescent="0.2">
      <c r="A24" s="679"/>
    </row>
    <row r="25" spans="1:24" s="689" customFormat="1" x14ac:dyDescent="0.2">
      <c r="A25" s="679"/>
      <c r="B25" s="804" t="s">
        <v>103</v>
      </c>
      <c r="C25" s="805"/>
      <c r="D25" s="806"/>
      <c r="E25" s="801" t="s">
        <v>339</v>
      </c>
      <c r="F25" s="802"/>
      <c r="G25" s="802"/>
      <c r="H25" s="802"/>
      <c r="I25" s="802"/>
      <c r="J25" s="802" t="s">
        <v>340</v>
      </c>
      <c r="K25" s="802"/>
      <c r="L25" s="802"/>
      <c r="M25" s="802"/>
      <c r="N25" s="803"/>
    </row>
    <row r="26" spans="1:24" s="689" customFormat="1" x14ac:dyDescent="0.2">
      <c r="B26" s="807"/>
      <c r="C26" s="808"/>
      <c r="D26" s="809"/>
      <c r="E26" s="686" t="s">
        <v>373</v>
      </c>
      <c r="F26" s="684" t="s">
        <v>374</v>
      </c>
      <c r="G26" s="684" t="s">
        <v>375</v>
      </c>
      <c r="H26" s="684" t="s">
        <v>376</v>
      </c>
      <c r="I26" s="684" t="s">
        <v>377</v>
      </c>
      <c r="J26" s="684" t="s">
        <v>373</v>
      </c>
      <c r="K26" s="684" t="s">
        <v>374</v>
      </c>
      <c r="L26" s="684" t="s">
        <v>375</v>
      </c>
      <c r="M26" s="684" t="s">
        <v>376</v>
      </c>
      <c r="N26" s="685" t="s">
        <v>377</v>
      </c>
      <c r="O26" s="700"/>
    </row>
    <row r="27" spans="1:24" s="689" customFormat="1" x14ac:dyDescent="0.2">
      <c r="A27" s="679"/>
      <c r="B27" s="810"/>
      <c r="C27" s="811"/>
      <c r="D27" s="812"/>
      <c r="E27" s="687">
        <v>0</v>
      </c>
      <c r="F27" s="681" t="s">
        <v>371</v>
      </c>
      <c r="G27" s="681" t="s">
        <v>338</v>
      </c>
      <c r="H27" s="681" t="s">
        <v>371</v>
      </c>
      <c r="I27" s="680">
        <v>0</v>
      </c>
      <c r="J27" s="680">
        <v>0</v>
      </c>
      <c r="K27" s="681" t="s">
        <v>371</v>
      </c>
      <c r="L27" s="681" t="s">
        <v>338</v>
      </c>
      <c r="M27" s="681" t="s">
        <v>371</v>
      </c>
      <c r="N27" s="680">
        <v>0</v>
      </c>
    </row>
    <row r="28" spans="1:24" s="689" customFormat="1" x14ac:dyDescent="0.2">
      <c r="A28" s="679"/>
      <c r="B28" s="688">
        <v>42461</v>
      </c>
      <c r="C28" s="701">
        <f t="shared" ref="C28:C99" si="1">+YEAR(B28)</f>
        <v>2016</v>
      </c>
      <c r="D28" s="701">
        <f t="shared" ref="D28:D99" si="2">+MONTH(B28)</f>
        <v>4</v>
      </c>
      <c r="E28" s="683">
        <v>0</v>
      </c>
      <c r="F28" s="683">
        <v>6.0000000000000001E-3</v>
      </c>
      <c r="G28" s="683">
        <v>0.98199999999999998</v>
      </c>
      <c r="H28" s="683">
        <v>1.1899999999999999E-2</v>
      </c>
      <c r="I28" s="683">
        <v>0</v>
      </c>
      <c r="J28" s="683">
        <v>5.0000000000000001E-4</v>
      </c>
      <c r="K28" s="683">
        <v>3.2599999999999997E-2</v>
      </c>
      <c r="L28" s="683">
        <v>0.86340000000000006</v>
      </c>
      <c r="M28" s="683">
        <v>0.1033</v>
      </c>
      <c r="N28" s="683">
        <v>0</v>
      </c>
      <c r="O28" s="702"/>
      <c r="X28" s="702"/>
    </row>
    <row r="29" spans="1:24" s="689" customFormat="1" x14ac:dyDescent="0.2">
      <c r="A29" s="679"/>
      <c r="B29" s="682">
        <v>42462</v>
      </c>
      <c r="C29" s="703">
        <f t="shared" si="1"/>
        <v>2016</v>
      </c>
      <c r="D29" s="703">
        <f t="shared" si="2"/>
        <v>4</v>
      </c>
      <c r="E29" s="683">
        <v>0</v>
      </c>
      <c r="F29" s="683">
        <v>5.0700000000000002E-2</v>
      </c>
      <c r="G29" s="683">
        <v>0.74419999999999997</v>
      </c>
      <c r="H29" s="683">
        <v>0.20499999999999999</v>
      </c>
      <c r="I29" s="683">
        <v>0</v>
      </c>
      <c r="J29" s="683">
        <v>5.0000000000000001E-4</v>
      </c>
      <c r="K29" s="683">
        <v>3.1600000000000003E-2</v>
      </c>
      <c r="L29" s="683">
        <v>0.85909999999999997</v>
      </c>
      <c r="M29" s="683">
        <v>0.10859999999999999</v>
      </c>
      <c r="N29" s="683">
        <v>0</v>
      </c>
      <c r="O29" s="702"/>
      <c r="X29" s="702"/>
    </row>
    <row r="30" spans="1:24" s="689" customFormat="1" x14ac:dyDescent="0.2">
      <c r="A30" s="679"/>
      <c r="B30" s="682">
        <v>42463</v>
      </c>
      <c r="C30" s="703">
        <f t="shared" si="1"/>
        <v>2016</v>
      </c>
      <c r="D30" s="703">
        <f t="shared" si="2"/>
        <v>4</v>
      </c>
      <c r="E30" s="683">
        <v>1E-4</v>
      </c>
      <c r="F30" s="683">
        <v>6.7799999999999999E-2</v>
      </c>
      <c r="G30" s="683">
        <v>0.83340000000000003</v>
      </c>
      <c r="H30" s="683">
        <v>9.8400000000000001E-2</v>
      </c>
      <c r="I30" s="683">
        <v>1E-4</v>
      </c>
      <c r="J30" s="683">
        <v>5.0000000000000001E-4</v>
      </c>
      <c r="K30" s="683">
        <v>3.4500000000000003E-2</v>
      </c>
      <c r="L30" s="683">
        <v>0.86480000000000001</v>
      </c>
      <c r="M30" s="683">
        <v>0.1</v>
      </c>
      <c r="N30" s="683">
        <v>0</v>
      </c>
      <c r="O30" s="702"/>
      <c r="P30" s="702"/>
      <c r="Q30" s="702"/>
      <c r="R30" s="702"/>
      <c r="S30" s="702"/>
      <c r="T30" s="702"/>
      <c r="U30" s="702"/>
      <c r="V30" s="702"/>
      <c r="W30" s="702"/>
      <c r="X30" s="702"/>
    </row>
    <row r="31" spans="1:24" s="689" customFormat="1" x14ac:dyDescent="0.2">
      <c r="A31" s="679"/>
      <c r="B31" s="682">
        <v>42464</v>
      </c>
      <c r="C31" s="703">
        <f t="shared" si="1"/>
        <v>2016</v>
      </c>
      <c r="D31" s="703">
        <f t="shared" si="2"/>
        <v>4</v>
      </c>
      <c r="E31" s="683">
        <v>0</v>
      </c>
      <c r="F31" s="683">
        <v>0</v>
      </c>
      <c r="G31" s="683">
        <v>1</v>
      </c>
      <c r="H31" s="683">
        <v>0</v>
      </c>
      <c r="I31" s="683">
        <v>0</v>
      </c>
      <c r="J31" s="683">
        <v>0</v>
      </c>
      <c r="K31" s="683">
        <v>2.4900000000000002E-2</v>
      </c>
      <c r="L31" s="683">
        <v>0.90339999999999998</v>
      </c>
      <c r="M31" s="683">
        <v>7.1500000000000008E-2</v>
      </c>
      <c r="N31" s="683">
        <v>0</v>
      </c>
      <c r="O31" s="702"/>
      <c r="P31" s="702"/>
      <c r="Q31" s="702"/>
      <c r="R31" s="702"/>
      <c r="S31" s="702"/>
      <c r="T31" s="702"/>
      <c r="U31" s="702"/>
      <c r="V31" s="702"/>
      <c r="W31" s="702"/>
      <c r="X31" s="702"/>
    </row>
    <row r="32" spans="1:24" s="689" customFormat="1" x14ac:dyDescent="0.2">
      <c r="A32" s="679"/>
      <c r="B32" s="682">
        <v>42465</v>
      </c>
      <c r="C32" s="703">
        <f t="shared" si="1"/>
        <v>2016</v>
      </c>
      <c r="D32" s="703">
        <f t="shared" si="2"/>
        <v>4</v>
      </c>
      <c r="E32" s="683">
        <v>0</v>
      </c>
      <c r="F32" s="683">
        <v>5.4800000000000001E-2</v>
      </c>
      <c r="G32" s="683">
        <v>0.81189999999999996</v>
      </c>
      <c r="H32" s="683">
        <v>0.13320000000000001</v>
      </c>
      <c r="I32" s="683">
        <v>0</v>
      </c>
      <c r="J32" s="683">
        <v>0</v>
      </c>
      <c r="K32" s="683">
        <v>2.58E-2</v>
      </c>
      <c r="L32" s="683">
        <v>0.90370000000000006</v>
      </c>
      <c r="M32" s="683">
        <v>7.0300000000000001E-2</v>
      </c>
      <c r="N32" s="683">
        <v>0</v>
      </c>
      <c r="O32" s="702"/>
      <c r="P32" s="702"/>
      <c r="Q32" s="702"/>
      <c r="R32" s="702"/>
      <c r="S32" s="702"/>
      <c r="T32" s="702"/>
      <c r="U32" s="702"/>
      <c r="V32" s="702"/>
      <c r="W32" s="702"/>
      <c r="X32" s="702"/>
    </row>
    <row r="33" spans="1:24" s="689" customFormat="1" x14ac:dyDescent="0.2">
      <c r="A33" s="679"/>
      <c r="B33" s="682">
        <v>42466</v>
      </c>
      <c r="C33" s="703">
        <f t="shared" si="1"/>
        <v>2016</v>
      </c>
      <c r="D33" s="703">
        <f t="shared" si="2"/>
        <v>4</v>
      </c>
      <c r="E33" s="683">
        <v>0</v>
      </c>
      <c r="F33" s="683">
        <v>4.3799999999999999E-2</v>
      </c>
      <c r="G33" s="683">
        <v>0.84420000000000006</v>
      </c>
      <c r="H33" s="683">
        <v>0.1119</v>
      </c>
      <c r="I33" s="683">
        <v>0</v>
      </c>
      <c r="J33" s="683">
        <v>0</v>
      </c>
      <c r="K33" s="683">
        <v>3.1800000000000002E-2</v>
      </c>
      <c r="L33" s="683">
        <v>0.88260000000000005</v>
      </c>
      <c r="M33" s="683">
        <v>8.5299999999999987E-2</v>
      </c>
      <c r="N33" s="683">
        <v>0</v>
      </c>
      <c r="O33" s="702"/>
      <c r="P33" s="702"/>
      <c r="Q33" s="702"/>
      <c r="R33" s="702"/>
      <c r="S33" s="702"/>
      <c r="T33" s="702"/>
      <c r="U33" s="702"/>
      <c r="V33" s="702"/>
      <c r="W33" s="702"/>
      <c r="X33" s="702"/>
    </row>
    <row r="34" spans="1:24" s="689" customFormat="1" x14ac:dyDescent="0.2">
      <c r="A34" s="679"/>
      <c r="B34" s="682">
        <v>42467</v>
      </c>
      <c r="C34" s="703">
        <f t="shared" si="1"/>
        <v>2016</v>
      </c>
      <c r="D34" s="703">
        <f t="shared" si="2"/>
        <v>4</v>
      </c>
      <c r="E34" s="683">
        <v>0</v>
      </c>
      <c r="F34" s="683">
        <v>2.7300000000000001E-2</v>
      </c>
      <c r="G34" s="683">
        <v>0.79010000000000002</v>
      </c>
      <c r="H34" s="683">
        <v>0.1825</v>
      </c>
      <c r="I34" s="683">
        <v>0</v>
      </c>
      <c r="J34" s="683">
        <v>0</v>
      </c>
      <c r="K34" s="683">
        <v>3.5699999999999996E-2</v>
      </c>
      <c r="L34" s="683">
        <v>0.85799999999999998</v>
      </c>
      <c r="M34" s="683">
        <v>0.1061</v>
      </c>
      <c r="N34" s="683">
        <v>0</v>
      </c>
      <c r="O34" s="702"/>
      <c r="P34" s="702"/>
      <c r="Q34" s="702"/>
      <c r="R34" s="702"/>
      <c r="S34" s="702"/>
      <c r="T34" s="702"/>
      <c r="U34" s="702"/>
      <c r="V34" s="702"/>
      <c r="W34" s="702"/>
      <c r="X34" s="702"/>
    </row>
    <row r="35" spans="1:24" s="689" customFormat="1" x14ac:dyDescent="0.2">
      <c r="B35" s="682">
        <v>42468</v>
      </c>
      <c r="C35" s="703">
        <f t="shared" si="1"/>
        <v>2016</v>
      </c>
      <c r="D35" s="703">
        <f t="shared" si="2"/>
        <v>4</v>
      </c>
      <c r="E35" s="683">
        <v>0</v>
      </c>
      <c r="F35" s="683">
        <v>5.0499999999999996E-2</v>
      </c>
      <c r="G35" s="683">
        <v>0.81599999999999995</v>
      </c>
      <c r="H35" s="683">
        <v>0.1333</v>
      </c>
      <c r="I35" s="683">
        <v>0</v>
      </c>
      <c r="J35" s="683">
        <v>0</v>
      </c>
      <c r="K35" s="683">
        <v>4.2099999999999999E-2</v>
      </c>
      <c r="L35" s="683">
        <v>0.83420000000000005</v>
      </c>
      <c r="M35" s="683">
        <v>0.1235</v>
      </c>
      <c r="N35" s="683">
        <v>0</v>
      </c>
      <c r="O35" s="702"/>
      <c r="P35" s="702"/>
      <c r="Q35" s="702"/>
      <c r="R35" s="702"/>
      <c r="S35" s="702"/>
      <c r="T35" s="702"/>
      <c r="U35" s="702"/>
      <c r="V35" s="702"/>
      <c r="W35" s="702"/>
      <c r="X35" s="702"/>
    </row>
    <row r="36" spans="1:24" s="689" customFormat="1" x14ac:dyDescent="0.2">
      <c r="A36" s="679"/>
      <c r="B36" s="682">
        <v>42469</v>
      </c>
      <c r="C36" s="703">
        <f t="shared" si="1"/>
        <v>2016</v>
      </c>
      <c r="D36" s="703">
        <f t="shared" si="2"/>
        <v>4</v>
      </c>
      <c r="E36" s="683">
        <v>0</v>
      </c>
      <c r="F36" s="683">
        <v>9.3599999999999989E-2</v>
      </c>
      <c r="G36" s="683">
        <v>0.73580000000000001</v>
      </c>
      <c r="H36" s="683">
        <v>0.1704</v>
      </c>
      <c r="I36" s="683">
        <v>0</v>
      </c>
      <c r="J36" s="683">
        <v>0</v>
      </c>
      <c r="K36" s="683">
        <v>4.82E-2</v>
      </c>
      <c r="L36" s="683">
        <v>0.83299999999999996</v>
      </c>
      <c r="M36" s="683">
        <v>0.11849999999999999</v>
      </c>
      <c r="N36" s="683">
        <v>0</v>
      </c>
      <c r="O36" s="702"/>
      <c r="P36" s="702"/>
      <c r="Q36" s="702"/>
      <c r="R36" s="702"/>
      <c r="S36" s="702"/>
      <c r="T36" s="702"/>
      <c r="U36" s="702"/>
      <c r="V36" s="702"/>
      <c r="W36" s="702"/>
      <c r="X36" s="702"/>
    </row>
    <row r="37" spans="1:24" s="689" customFormat="1" x14ac:dyDescent="0.2">
      <c r="B37" s="682">
        <v>42470</v>
      </c>
      <c r="C37" s="703">
        <f t="shared" si="1"/>
        <v>2016</v>
      </c>
      <c r="D37" s="703">
        <f t="shared" si="2"/>
        <v>4</v>
      </c>
      <c r="E37" s="683">
        <v>2.0000000000000001E-4</v>
      </c>
      <c r="F37" s="683">
        <v>7.8399999999999997E-2</v>
      </c>
      <c r="G37" s="683">
        <v>0.81290000000000007</v>
      </c>
      <c r="H37" s="683">
        <v>0.10830000000000001</v>
      </c>
      <c r="I37" s="683">
        <v>0</v>
      </c>
      <c r="J37" s="683">
        <v>0</v>
      </c>
      <c r="K37" s="683">
        <v>4.9800000000000004E-2</v>
      </c>
      <c r="L37" s="683">
        <v>0.83010000000000006</v>
      </c>
      <c r="M37" s="683">
        <v>0.11990000000000001</v>
      </c>
      <c r="N37" s="683">
        <v>0</v>
      </c>
      <c r="O37" s="702"/>
      <c r="P37" s="702"/>
      <c r="Q37" s="702"/>
      <c r="R37" s="702"/>
      <c r="S37" s="702"/>
      <c r="T37" s="702"/>
      <c r="U37" s="702"/>
      <c r="V37" s="702"/>
      <c r="W37" s="702"/>
      <c r="X37" s="702"/>
    </row>
    <row r="38" spans="1:24" s="689" customFormat="1" x14ac:dyDescent="0.2">
      <c r="A38" s="679" t="s">
        <v>526</v>
      </c>
      <c r="B38" s="682">
        <v>42471</v>
      </c>
      <c r="C38" s="703">
        <f t="shared" si="1"/>
        <v>2016</v>
      </c>
      <c r="D38" s="703">
        <f t="shared" si="2"/>
        <v>4</v>
      </c>
      <c r="E38" s="683">
        <v>0</v>
      </c>
      <c r="F38" s="683">
        <v>2.9600000000000001E-2</v>
      </c>
      <c r="G38" s="683">
        <v>0.87040000000000006</v>
      </c>
      <c r="H38" s="683">
        <v>9.98E-2</v>
      </c>
      <c r="I38" s="683">
        <v>0</v>
      </c>
      <c r="J38" s="683">
        <v>0</v>
      </c>
      <c r="K38" s="683">
        <v>5.4000000000000006E-2</v>
      </c>
      <c r="L38" s="683">
        <v>0.81159999999999999</v>
      </c>
      <c r="M38" s="683">
        <v>0.13419999999999999</v>
      </c>
      <c r="N38" s="683">
        <v>0</v>
      </c>
      <c r="O38" s="702"/>
      <c r="P38" s="702"/>
      <c r="Q38" s="702"/>
      <c r="R38" s="702"/>
      <c r="S38" s="702"/>
      <c r="T38" s="702"/>
      <c r="U38" s="702"/>
      <c r="V38" s="702"/>
      <c r="W38" s="702"/>
      <c r="X38" s="702"/>
    </row>
    <row r="39" spans="1:24" s="689" customFormat="1" x14ac:dyDescent="0.2">
      <c r="A39" s="679"/>
      <c r="B39" s="682">
        <v>42472</v>
      </c>
      <c r="C39" s="703">
        <f t="shared" si="1"/>
        <v>2016</v>
      </c>
      <c r="D39" s="703">
        <f t="shared" si="2"/>
        <v>4</v>
      </c>
      <c r="E39" s="683">
        <v>0</v>
      </c>
      <c r="F39" s="683">
        <v>3.4700000000000002E-2</v>
      </c>
      <c r="G39" s="683">
        <v>0.71939999999999993</v>
      </c>
      <c r="H39" s="683">
        <v>0.24579999999999999</v>
      </c>
      <c r="I39" s="683">
        <v>0</v>
      </c>
      <c r="J39" s="683">
        <v>0</v>
      </c>
      <c r="K39" s="683">
        <v>5.1100000000000007E-2</v>
      </c>
      <c r="L39" s="683">
        <v>0.7984</v>
      </c>
      <c r="M39" s="683">
        <v>0.15029999999999999</v>
      </c>
      <c r="N39" s="683">
        <v>0</v>
      </c>
      <c r="O39" s="702"/>
      <c r="P39" s="702"/>
      <c r="Q39" s="702"/>
      <c r="R39" s="702"/>
      <c r="S39" s="702"/>
      <c r="T39" s="702"/>
      <c r="U39" s="702"/>
      <c r="V39" s="702"/>
      <c r="W39" s="702"/>
      <c r="X39" s="702"/>
    </row>
    <row r="40" spans="1:24" s="689" customFormat="1" x14ac:dyDescent="0.2">
      <c r="A40" s="679"/>
      <c r="B40" s="682">
        <v>42473</v>
      </c>
      <c r="C40" s="703">
        <f t="shared" si="1"/>
        <v>2016</v>
      </c>
      <c r="D40" s="703">
        <f t="shared" si="2"/>
        <v>4</v>
      </c>
      <c r="E40" s="683">
        <v>0</v>
      </c>
      <c r="F40" s="683">
        <v>6.6E-3</v>
      </c>
      <c r="G40" s="683">
        <v>0.86470000000000002</v>
      </c>
      <c r="H40" s="683">
        <v>0.12859999999999999</v>
      </c>
      <c r="I40" s="683">
        <v>0</v>
      </c>
      <c r="J40" s="683">
        <v>0</v>
      </c>
      <c r="K40" s="683">
        <v>4.58E-2</v>
      </c>
      <c r="L40" s="683">
        <v>0.8012999999999999</v>
      </c>
      <c r="M40" s="683">
        <v>0.1527</v>
      </c>
      <c r="N40" s="683">
        <v>0</v>
      </c>
      <c r="O40" s="702"/>
      <c r="P40" s="702"/>
      <c r="Q40" s="702"/>
      <c r="R40" s="702"/>
      <c r="S40" s="702"/>
      <c r="T40" s="702"/>
      <c r="U40" s="702"/>
      <c r="V40" s="702"/>
      <c r="W40" s="702"/>
      <c r="X40" s="702"/>
    </row>
    <row r="41" spans="1:24" s="689" customFormat="1" x14ac:dyDescent="0.2">
      <c r="A41" s="679"/>
      <c r="B41" s="682">
        <v>42474</v>
      </c>
      <c r="C41" s="703">
        <f t="shared" si="1"/>
        <v>2016</v>
      </c>
      <c r="D41" s="703">
        <f t="shared" si="2"/>
        <v>4</v>
      </c>
      <c r="E41" s="683">
        <v>0</v>
      </c>
      <c r="F41" s="683">
        <v>6.1399999999999996E-2</v>
      </c>
      <c r="G41" s="683">
        <v>0.79049999999999998</v>
      </c>
      <c r="H41" s="683">
        <v>0.14800000000000002</v>
      </c>
      <c r="I41" s="683">
        <v>0</v>
      </c>
      <c r="J41" s="683">
        <v>0</v>
      </c>
      <c r="K41" s="683">
        <v>5.0700000000000002E-2</v>
      </c>
      <c r="L41" s="683">
        <v>0.8014</v>
      </c>
      <c r="M41" s="683">
        <v>0.1477</v>
      </c>
      <c r="N41" s="683">
        <v>0</v>
      </c>
      <c r="O41" s="702"/>
      <c r="P41" s="702"/>
      <c r="Q41" s="702"/>
      <c r="R41" s="702"/>
      <c r="S41" s="702"/>
      <c r="T41" s="702"/>
      <c r="U41" s="702"/>
      <c r="V41" s="702"/>
      <c r="W41" s="702"/>
      <c r="X41" s="702"/>
    </row>
    <row r="42" spans="1:24" s="689" customFormat="1" x14ac:dyDescent="0.2">
      <c r="A42" s="679"/>
      <c r="B42" s="682">
        <v>42475</v>
      </c>
      <c r="C42" s="703">
        <f t="shared" si="1"/>
        <v>2016</v>
      </c>
      <c r="D42" s="703">
        <f t="shared" si="2"/>
        <v>4</v>
      </c>
      <c r="E42" s="683">
        <v>0</v>
      </c>
      <c r="F42" s="683">
        <v>3.9300000000000002E-2</v>
      </c>
      <c r="G42" s="683">
        <v>0.8173999999999999</v>
      </c>
      <c r="H42" s="683">
        <v>0.1431</v>
      </c>
      <c r="I42" s="683">
        <v>0</v>
      </c>
      <c r="J42" s="683">
        <v>0</v>
      </c>
      <c r="K42" s="683">
        <v>4.9100000000000005E-2</v>
      </c>
      <c r="L42" s="683">
        <v>0.80159999999999998</v>
      </c>
      <c r="M42" s="683">
        <v>0.14910000000000001</v>
      </c>
      <c r="N42" s="683">
        <v>0</v>
      </c>
      <c r="O42" s="702"/>
      <c r="P42" s="702"/>
      <c r="Q42" s="702"/>
      <c r="R42" s="702"/>
      <c r="S42" s="702"/>
      <c r="T42" s="702"/>
      <c r="U42" s="702"/>
      <c r="V42" s="702"/>
      <c r="W42" s="702"/>
      <c r="X42" s="702"/>
    </row>
    <row r="43" spans="1:24" s="689" customFormat="1" x14ac:dyDescent="0.2">
      <c r="A43" s="679"/>
      <c r="B43" s="682">
        <v>42476</v>
      </c>
      <c r="C43" s="703">
        <f t="shared" si="1"/>
        <v>2016</v>
      </c>
      <c r="D43" s="703">
        <f t="shared" si="2"/>
        <v>4</v>
      </c>
      <c r="E43" s="683">
        <v>0</v>
      </c>
      <c r="F43" s="683">
        <v>5.3899999999999997E-2</v>
      </c>
      <c r="G43" s="683">
        <v>0.75690000000000002</v>
      </c>
      <c r="H43" s="683">
        <v>0.18909999999999999</v>
      </c>
      <c r="I43" s="683">
        <v>0</v>
      </c>
      <c r="J43" s="683">
        <v>0</v>
      </c>
      <c r="K43" s="683">
        <v>4.3400000000000001E-2</v>
      </c>
      <c r="L43" s="683">
        <v>0.80459999999999998</v>
      </c>
      <c r="M43" s="683">
        <v>0.15179999999999999</v>
      </c>
      <c r="N43" s="683">
        <v>0</v>
      </c>
      <c r="O43" s="702"/>
      <c r="P43" s="702"/>
      <c r="Q43" s="702"/>
      <c r="R43" s="702"/>
      <c r="S43" s="702"/>
      <c r="T43" s="702"/>
      <c r="U43" s="702"/>
      <c r="V43" s="702"/>
      <c r="W43" s="702"/>
      <c r="X43" s="702"/>
    </row>
    <row r="44" spans="1:24" s="689" customFormat="1" x14ac:dyDescent="0.2">
      <c r="A44" s="679"/>
      <c r="B44" s="682">
        <v>42477</v>
      </c>
      <c r="C44" s="703">
        <f t="shared" si="1"/>
        <v>2016</v>
      </c>
      <c r="D44" s="703">
        <f t="shared" si="2"/>
        <v>4</v>
      </c>
      <c r="E44" s="683">
        <v>0</v>
      </c>
      <c r="F44" s="683">
        <v>6.3200000000000006E-2</v>
      </c>
      <c r="G44" s="683">
        <v>0.75239999999999996</v>
      </c>
      <c r="H44" s="683">
        <v>0.18429999999999999</v>
      </c>
      <c r="I44" s="683">
        <v>0</v>
      </c>
      <c r="J44" s="683">
        <v>0</v>
      </c>
      <c r="K44" s="683">
        <v>4.1200000000000001E-2</v>
      </c>
      <c r="L44" s="683">
        <v>0.79590000000000005</v>
      </c>
      <c r="M44" s="683">
        <v>0.16269999999999998</v>
      </c>
      <c r="N44" s="683">
        <v>0</v>
      </c>
      <c r="O44" s="702"/>
      <c r="P44" s="702"/>
      <c r="Q44" s="702"/>
      <c r="R44" s="702"/>
      <c r="S44" s="702"/>
      <c r="T44" s="702"/>
      <c r="U44" s="702"/>
      <c r="V44" s="702"/>
      <c r="W44" s="702"/>
      <c r="X44" s="702"/>
    </row>
    <row r="45" spans="1:24" s="689" customFormat="1" x14ac:dyDescent="0.2">
      <c r="A45" s="679"/>
      <c r="B45" s="682">
        <v>42478</v>
      </c>
      <c r="C45" s="703">
        <f t="shared" si="1"/>
        <v>2016</v>
      </c>
      <c r="D45" s="703">
        <f t="shared" si="2"/>
        <v>4</v>
      </c>
      <c r="E45" s="683">
        <v>0</v>
      </c>
      <c r="F45" s="683">
        <v>7.5600000000000001E-2</v>
      </c>
      <c r="G45" s="683">
        <v>0.75970000000000004</v>
      </c>
      <c r="H45" s="683">
        <v>0.16449999999999998</v>
      </c>
      <c r="I45" s="683">
        <v>0</v>
      </c>
      <c r="J45" s="683">
        <v>0</v>
      </c>
      <c r="K45" s="683">
        <v>4.7800000000000002E-2</v>
      </c>
      <c r="L45" s="683">
        <v>0.78010000000000002</v>
      </c>
      <c r="M45" s="683">
        <v>0.17190000000000003</v>
      </c>
      <c r="N45" s="683">
        <v>0</v>
      </c>
      <c r="O45" s="702"/>
      <c r="P45" s="702"/>
      <c r="Q45" s="702"/>
      <c r="R45" s="702"/>
      <c r="S45" s="702"/>
      <c r="T45" s="702"/>
      <c r="U45" s="702"/>
      <c r="V45" s="702"/>
      <c r="W45" s="702"/>
      <c r="X45" s="702"/>
    </row>
    <row r="46" spans="1:24" s="689" customFormat="1" x14ac:dyDescent="0.2">
      <c r="A46" s="679"/>
      <c r="B46" s="682">
        <v>42479</v>
      </c>
      <c r="C46" s="703">
        <f t="shared" si="1"/>
        <v>2016</v>
      </c>
      <c r="D46" s="703">
        <f t="shared" si="2"/>
        <v>4</v>
      </c>
      <c r="E46" s="683">
        <v>0</v>
      </c>
      <c r="F46" s="683">
        <v>1.77E-2</v>
      </c>
      <c r="G46" s="683">
        <v>0.83590000000000009</v>
      </c>
      <c r="H46" s="683">
        <v>0.14630000000000001</v>
      </c>
      <c r="I46" s="683">
        <v>0</v>
      </c>
      <c r="J46" s="683">
        <v>0</v>
      </c>
      <c r="K46" s="683">
        <v>4.5400000000000003E-2</v>
      </c>
      <c r="L46" s="683">
        <v>0.79680000000000006</v>
      </c>
      <c r="M46" s="683">
        <v>0.15770000000000001</v>
      </c>
      <c r="N46" s="683">
        <v>0</v>
      </c>
      <c r="O46" s="702"/>
      <c r="P46" s="702"/>
      <c r="Q46" s="702"/>
      <c r="R46" s="702"/>
      <c r="S46" s="702"/>
      <c r="T46" s="702"/>
      <c r="U46" s="702"/>
      <c r="V46" s="702"/>
      <c r="W46" s="702"/>
      <c r="X46" s="702"/>
    </row>
    <row r="47" spans="1:24" s="689" customFormat="1" x14ac:dyDescent="0.2">
      <c r="A47" s="679"/>
      <c r="B47" s="682">
        <v>42480</v>
      </c>
      <c r="C47" s="703">
        <f t="shared" si="1"/>
        <v>2016</v>
      </c>
      <c r="D47" s="703">
        <f t="shared" si="2"/>
        <v>4</v>
      </c>
      <c r="E47" s="683">
        <v>0</v>
      </c>
      <c r="F47" s="683">
        <v>8.6800000000000002E-2</v>
      </c>
      <c r="G47" s="683">
        <v>0.70599999999999996</v>
      </c>
      <c r="H47" s="683">
        <v>0.2039</v>
      </c>
      <c r="I47" s="683">
        <v>3.0999999999999999E-3</v>
      </c>
      <c r="J47" s="683">
        <v>0</v>
      </c>
      <c r="K47" s="683">
        <v>5.6799999999999996E-2</v>
      </c>
      <c r="L47" s="683">
        <v>0.77410000000000001</v>
      </c>
      <c r="M47" s="683">
        <v>0.16850000000000001</v>
      </c>
      <c r="N47" s="683">
        <v>4.0000000000000002E-4</v>
      </c>
      <c r="O47" s="702"/>
      <c r="P47" s="702"/>
      <c r="Q47" s="702"/>
      <c r="R47" s="702"/>
      <c r="S47" s="702"/>
      <c r="T47" s="702"/>
      <c r="U47" s="702"/>
      <c r="V47" s="702"/>
      <c r="W47" s="702"/>
      <c r="X47" s="702"/>
    </row>
    <row r="48" spans="1:24" s="689" customFormat="1" x14ac:dyDescent="0.2">
      <c r="A48" s="679"/>
      <c r="B48" s="682">
        <v>42481</v>
      </c>
      <c r="C48" s="703">
        <f t="shared" si="1"/>
        <v>2016</v>
      </c>
      <c r="D48" s="703">
        <f t="shared" si="2"/>
        <v>4</v>
      </c>
      <c r="E48" s="683">
        <v>0</v>
      </c>
      <c r="F48" s="683">
        <v>7.3300000000000004E-2</v>
      </c>
      <c r="G48" s="683">
        <v>0.73439999999999994</v>
      </c>
      <c r="H48" s="683">
        <v>0.19210000000000002</v>
      </c>
      <c r="I48" s="683">
        <v>0</v>
      </c>
      <c r="J48" s="683">
        <v>0</v>
      </c>
      <c r="K48" s="683">
        <v>5.8499999999999996E-2</v>
      </c>
      <c r="L48" s="683">
        <v>0.7661</v>
      </c>
      <c r="M48" s="683">
        <v>0.17480000000000001</v>
      </c>
      <c r="N48" s="683">
        <v>4.0000000000000002E-4</v>
      </c>
      <c r="O48" s="702"/>
      <c r="P48" s="702"/>
      <c r="Q48" s="702"/>
      <c r="R48" s="702"/>
      <c r="S48" s="702"/>
      <c r="T48" s="702"/>
      <c r="U48" s="702"/>
      <c r="V48" s="702"/>
      <c r="W48" s="702"/>
      <c r="X48" s="702"/>
    </row>
    <row r="49" spans="1:24" s="689" customFormat="1" x14ac:dyDescent="0.2">
      <c r="A49" s="679"/>
      <c r="B49" s="682">
        <v>42482</v>
      </c>
      <c r="C49" s="703">
        <f t="shared" si="1"/>
        <v>2016</v>
      </c>
      <c r="D49" s="703">
        <f t="shared" si="2"/>
        <v>4</v>
      </c>
      <c r="E49" s="683">
        <v>0</v>
      </c>
      <c r="F49" s="683">
        <v>8.5800000000000001E-2</v>
      </c>
      <c r="G49" s="683">
        <v>0.7720999999999999</v>
      </c>
      <c r="H49" s="683">
        <v>0.14199999999999999</v>
      </c>
      <c r="I49" s="683">
        <v>0</v>
      </c>
      <c r="J49" s="683">
        <v>0</v>
      </c>
      <c r="K49" s="683">
        <v>6.5199999999999994E-2</v>
      </c>
      <c r="L49" s="683">
        <v>0.75959999999999994</v>
      </c>
      <c r="M49" s="683">
        <v>0.17460000000000001</v>
      </c>
      <c r="N49" s="683">
        <v>4.0000000000000002E-4</v>
      </c>
      <c r="O49" s="702"/>
      <c r="P49" s="702"/>
      <c r="Q49" s="702"/>
      <c r="R49" s="702"/>
      <c r="S49" s="702"/>
      <c r="T49" s="702"/>
      <c r="U49" s="702"/>
      <c r="V49" s="702"/>
      <c r="W49" s="702"/>
      <c r="X49" s="702"/>
    </row>
    <row r="50" spans="1:24" s="689" customFormat="1" x14ac:dyDescent="0.2">
      <c r="A50" s="679"/>
      <c r="B50" s="682">
        <v>42483</v>
      </c>
      <c r="C50" s="703">
        <f t="shared" si="1"/>
        <v>2016</v>
      </c>
      <c r="D50" s="703">
        <f t="shared" si="2"/>
        <v>4</v>
      </c>
      <c r="E50" s="683">
        <v>0</v>
      </c>
      <c r="F50" s="683">
        <v>5.96E-2</v>
      </c>
      <c r="G50" s="683">
        <v>0.83260000000000001</v>
      </c>
      <c r="H50" s="683">
        <v>0.10769999999999999</v>
      </c>
      <c r="I50" s="683">
        <v>0</v>
      </c>
      <c r="J50" s="683">
        <v>0</v>
      </c>
      <c r="K50" s="683">
        <v>6.6000000000000003E-2</v>
      </c>
      <c r="L50" s="683">
        <v>0.77040000000000008</v>
      </c>
      <c r="M50" s="683">
        <v>0.16300000000000001</v>
      </c>
      <c r="N50" s="683">
        <v>4.0000000000000002E-4</v>
      </c>
      <c r="O50" s="702"/>
      <c r="P50" s="702"/>
      <c r="Q50" s="702"/>
      <c r="R50" s="702"/>
      <c r="S50" s="702"/>
      <c r="T50" s="702"/>
      <c r="U50" s="702"/>
      <c r="V50" s="702"/>
      <c r="W50" s="702"/>
      <c r="X50" s="702"/>
    </row>
    <row r="51" spans="1:24" s="689" customFormat="1" x14ac:dyDescent="0.2">
      <c r="A51" s="679"/>
      <c r="B51" s="682">
        <v>42484</v>
      </c>
      <c r="C51" s="703">
        <f t="shared" si="1"/>
        <v>2016</v>
      </c>
      <c r="D51" s="703">
        <f t="shared" si="2"/>
        <v>4</v>
      </c>
      <c r="E51" s="683">
        <v>0</v>
      </c>
      <c r="F51" s="683">
        <v>6.8400000000000002E-2</v>
      </c>
      <c r="G51" s="683">
        <v>0.79530000000000001</v>
      </c>
      <c r="H51" s="683">
        <v>0.13589999999999999</v>
      </c>
      <c r="I51" s="683">
        <v>2.0000000000000001E-4</v>
      </c>
      <c r="J51" s="683">
        <v>0</v>
      </c>
      <c r="K51" s="683">
        <v>6.6699999999999995E-2</v>
      </c>
      <c r="L51" s="683">
        <v>0.77659999999999996</v>
      </c>
      <c r="M51" s="683">
        <v>0.15609999999999999</v>
      </c>
      <c r="N51" s="683">
        <v>4.0000000000000002E-4</v>
      </c>
      <c r="O51" s="702"/>
      <c r="P51" s="702"/>
      <c r="Q51" s="702"/>
      <c r="R51" s="702"/>
      <c r="S51" s="702"/>
      <c r="T51" s="702"/>
      <c r="U51" s="702"/>
      <c r="V51" s="702"/>
      <c r="W51" s="702"/>
      <c r="X51" s="702"/>
    </row>
    <row r="52" spans="1:24" s="689" customFormat="1" x14ac:dyDescent="0.2">
      <c r="A52" s="679"/>
      <c r="B52" s="682">
        <v>42485</v>
      </c>
      <c r="C52" s="703">
        <f t="shared" si="1"/>
        <v>2016</v>
      </c>
      <c r="D52" s="703">
        <f t="shared" si="2"/>
        <v>4</v>
      </c>
      <c r="E52" s="683">
        <v>1E-4</v>
      </c>
      <c r="F52" s="683">
        <v>5.33E-2</v>
      </c>
      <c r="G52" s="683">
        <v>0.81859999999999999</v>
      </c>
      <c r="H52" s="683">
        <v>0.1278</v>
      </c>
      <c r="I52" s="683">
        <v>0</v>
      </c>
      <c r="J52" s="683">
        <v>0</v>
      </c>
      <c r="K52" s="683">
        <v>6.3600000000000004E-2</v>
      </c>
      <c r="L52" s="683">
        <v>0.78500000000000003</v>
      </c>
      <c r="M52" s="683">
        <v>0.15079999999999999</v>
      </c>
      <c r="N52" s="683">
        <v>4.0000000000000002E-4</v>
      </c>
      <c r="O52" s="702"/>
      <c r="P52" s="702"/>
      <c r="Q52" s="702"/>
      <c r="R52" s="702"/>
      <c r="S52" s="702"/>
      <c r="T52" s="702"/>
      <c r="U52" s="702"/>
      <c r="V52" s="702"/>
      <c r="W52" s="702"/>
      <c r="X52" s="702"/>
    </row>
    <row r="53" spans="1:24" s="689" customFormat="1" x14ac:dyDescent="0.2">
      <c r="A53" s="679"/>
      <c r="B53" s="682">
        <v>42486</v>
      </c>
      <c r="C53" s="703">
        <f t="shared" si="1"/>
        <v>2016</v>
      </c>
      <c r="D53" s="703">
        <f t="shared" si="2"/>
        <v>4</v>
      </c>
      <c r="E53" s="683">
        <v>0</v>
      </c>
      <c r="F53" s="683">
        <v>5.0599999999999999E-2</v>
      </c>
      <c r="G53" s="683">
        <v>0.80449999999999999</v>
      </c>
      <c r="H53" s="683">
        <v>0.1447</v>
      </c>
      <c r="I53" s="683">
        <v>0</v>
      </c>
      <c r="J53" s="683">
        <v>0</v>
      </c>
      <c r="K53" s="683">
        <v>6.83E-2</v>
      </c>
      <c r="L53" s="683">
        <v>0.78049999999999997</v>
      </c>
      <c r="M53" s="683">
        <v>0.15060000000000001</v>
      </c>
      <c r="N53" s="683">
        <v>4.0000000000000002E-4</v>
      </c>
      <c r="O53" s="702"/>
      <c r="P53" s="702"/>
      <c r="Q53" s="702"/>
      <c r="R53" s="702"/>
      <c r="S53" s="702"/>
      <c r="T53" s="702"/>
      <c r="U53" s="702"/>
      <c r="V53" s="702"/>
      <c r="W53" s="702"/>
      <c r="X53" s="702"/>
    </row>
    <row r="54" spans="1:24" s="689" customFormat="1" x14ac:dyDescent="0.2">
      <c r="A54" s="679"/>
      <c r="B54" s="682">
        <v>42487</v>
      </c>
      <c r="C54" s="703">
        <f t="shared" si="1"/>
        <v>2016</v>
      </c>
      <c r="D54" s="703">
        <f t="shared" si="2"/>
        <v>4</v>
      </c>
      <c r="E54" s="683">
        <v>0</v>
      </c>
      <c r="F54" s="683">
        <v>2.63E-2</v>
      </c>
      <c r="G54" s="683">
        <v>0.81040000000000001</v>
      </c>
      <c r="H54" s="683">
        <v>0.16309999999999999</v>
      </c>
      <c r="I54" s="683">
        <v>0</v>
      </c>
      <c r="J54" s="683">
        <v>0</v>
      </c>
      <c r="K54" s="683">
        <v>5.96E-2</v>
      </c>
      <c r="L54" s="683">
        <v>0.79540000000000011</v>
      </c>
      <c r="M54" s="683">
        <v>0.14480000000000001</v>
      </c>
      <c r="N54" s="683">
        <v>0</v>
      </c>
      <c r="O54" s="702"/>
      <c r="P54" s="702"/>
      <c r="Q54" s="702"/>
      <c r="R54" s="702"/>
      <c r="S54" s="702"/>
      <c r="T54" s="702"/>
      <c r="U54" s="702"/>
      <c r="V54" s="702"/>
      <c r="W54" s="702"/>
      <c r="X54" s="702"/>
    </row>
    <row r="55" spans="1:24" s="689" customFormat="1" x14ac:dyDescent="0.2">
      <c r="A55" s="679"/>
      <c r="B55" s="682">
        <v>42488</v>
      </c>
      <c r="C55" s="703">
        <f t="shared" si="1"/>
        <v>2016</v>
      </c>
      <c r="D55" s="703">
        <f t="shared" si="2"/>
        <v>4</v>
      </c>
      <c r="E55" s="683">
        <v>0</v>
      </c>
      <c r="F55" s="683">
        <v>4.7500000000000001E-2</v>
      </c>
      <c r="G55" s="683">
        <v>0.68799999999999994</v>
      </c>
      <c r="H55" s="683">
        <v>0.26429999999999998</v>
      </c>
      <c r="I55" s="683">
        <v>0</v>
      </c>
      <c r="J55" s="683">
        <v>0</v>
      </c>
      <c r="K55" s="683">
        <v>5.5899999999999998E-2</v>
      </c>
      <c r="L55" s="683">
        <v>0.78879999999999995</v>
      </c>
      <c r="M55" s="683">
        <v>0.15509999999999999</v>
      </c>
      <c r="N55" s="683">
        <v>0</v>
      </c>
      <c r="O55" s="702"/>
      <c r="P55" s="702"/>
      <c r="Q55" s="702"/>
      <c r="R55" s="702"/>
      <c r="S55" s="702"/>
      <c r="T55" s="702"/>
      <c r="U55" s="702"/>
      <c r="V55" s="702"/>
      <c r="W55" s="702"/>
      <c r="X55" s="702"/>
    </row>
    <row r="56" spans="1:24" s="689" customFormat="1" x14ac:dyDescent="0.2">
      <c r="A56" s="679"/>
      <c r="B56" s="682">
        <v>42489</v>
      </c>
      <c r="C56" s="703">
        <f t="shared" si="1"/>
        <v>2016</v>
      </c>
      <c r="D56" s="703">
        <f t="shared" si="2"/>
        <v>4</v>
      </c>
      <c r="E56" s="683">
        <v>1E-4</v>
      </c>
      <c r="F56" s="683">
        <v>6.7500000000000004E-2</v>
      </c>
      <c r="G56" s="683">
        <v>0.80230000000000001</v>
      </c>
      <c r="H56" s="683">
        <v>0.13</v>
      </c>
      <c r="I56" s="683">
        <v>0</v>
      </c>
      <c r="J56" s="683">
        <v>0</v>
      </c>
      <c r="K56" s="683">
        <v>5.33E-2</v>
      </c>
      <c r="L56" s="683">
        <v>0.79310000000000003</v>
      </c>
      <c r="M56" s="683">
        <v>0.15340000000000001</v>
      </c>
      <c r="N56" s="683">
        <v>0</v>
      </c>
      <c r="O56" s="702"/>
      <c r="P56" s="702"/>
      <c r="Q56" s="702"/>
      <c r="R56" s="702"/>
      <c r="S56" s="702"/>
      <c r="T56" s="702"/>
      <c r="U56" s="702"/>
      <c r="V56" s="702"/>
      <c r="W56" s="702"/>
      <c r="X56" s="702"/>
    </row>
    <row r="57" spans="1:24" s="689" customFormat="1" x14ac:dyDescent="0.2">
      <c r="A57" s="679"/>
      <c r="B57" s="682">
        <v>42490</v>
      </c>
      <c r="C57" s="703">
        <f t="shared" si="1"/>
        <v>2016</v>
      </c>
      <c r="D57" s="703">
        <f t="shared" si="2"/>
        <v>4</v>
      </c>
      <c r="E57" s="683">
        <v>0</v>
      </c>
      <c r="F57" s="683">
        <v>0</v>
      </c>
      <c r="G57" s="683">
        <v>0</v>
      </c>
      <c r="H57" s="683">
        <v>0</v>
      </c>
      <c r="I57" s="683">
        <v>0</v>
      </c>
      <c r="J57" s="683">
        <v>0</v>
      </c>
      <c r="K57" s="683">
        <v>4.4800000000000006E-2</v>
      </c>
      <c r="L57" s="683">
        <v>0.67409999999999992</v>
      </c>
      <c r="M57" s="683">
        <v>0.13800000000000001</v>
      </c>
      <c r="N57" s="683">
        <v>0</v>
      </c>
      <c r="O57" s="702"/>
      <c r="P57" s="702"/>
      <c r="Q57" s="702"/>
      <c r="R57" s="702"/>
      <c r="S57" s="702"/>
      <c r="T57" s="702"/>
      <c r="U57" s="702"/>
      <c r="V57" s="702"/>
      <c r="W57" s="702"/>
      <c r="X57" s="702"/>
    </row>
    <row r="58" spans="1:24" s="689" customFormat="1" x14ac:dyDescent="0.2">
      <c r="A58" s="679"/>
      <c r="B58" s="682">
        <v>42491</v>
      </c>
      <c r="C58" s="703">
        <f t="shared" si="1"/>
        <v>2016</v>
      </c>
      <c r="D58" s="703">
        <f t="shared" si="2"/>
        <v>5</v>
      </c>
      <c r="E58" s="683">
        <v>0</v>
      </c>
      <c r="F58" s="683">
        <v>2.3700000000000002E-2</v>
      </c>
      <c r="G58" s="683">
        <v>0.80120000000000002</v>
      </c>
      <c r="H58" s="683">
        <v>0.17499999999999999</v>
      </c>
      <c r="I58" s="683">
        <v>0</v>
      </c>
      <c r="J58" s="683">
        <v>0</v>
      </c>
      <c r="K58" s="683">
        <v>3.8399999999999997E-2</v>
      </c>
      <c r="L58" s="683">
        <v>0.67500000000000004</v>
      </c>
      <c r="M58" s="683">
        <v>0.14349999999999999</v>
      </c>
      <c r="N58" s="683">
        <v>0</v>
      </c>
      <c r="O58" s="702"/>
      <c r="P58" s="702"/>
      <c r="Q58" s="702"/>
      <c r="R58" s="702"/>
      <c r="S58" s="702"/>
      <c r="T58" s="702"/>
      <c r="U58" s="702"/>
      <c r="V58" s="702"/>
      <c r="W58" s="702"/>
      <c r="X58" s="702"/>
    </row>
    <row r="59" spans="1:24" s="689" customFormat="1" x14ac:dyDescent="0.2">
      <c r="A59" s="679"/>
      <c r="B59" s="682">
        <v>42492</v>
      </c>
      <c r="C59" s="703">
        <f t="shared" si="1"/>
        <v>2016</v>
      </c>
      <c r="D59" s="703">
        <f t="shared" si="2"/>
        <v>5</v>
      </c>
      <c r="E59" s="683">
        <v>0</v>
      </c>
      <c r="F59" s="683">
        <v>1.4999999999999999E-2</v>
      </c>
      <c r="G59" s="683">
        <v>0.85270000000000001</v>
      </c>
      <c r="H59" s="683">
        <v>0.13220000000000001</v>
      </c>
      <c r="I59" s="683">
        <v>0</v>
      </c>
      <c r="J59" s="683">
        <v>0</v>
      </c>
      <c r="K59" s="683">
        <v>3.2899999999999999E-2</v>
      </c>
      <c r="L59" s="683">
        <v>0.67989999999999995</v>
      </c>
      <c r="M59" s="683">
        <v>0.14419999999999999</v>
      </c>
      <c r="N59" s="683">
        <v>0</v>
      </c>
      <c r="O59" s="702"/>
      <c r="P59" s="702"/>
      <c r="Q59" s="702"/>
      <c r="R59" s="702"/>
      <c r="S59" s="702"/>
      <c r="T59" s="702"/>
      <c r="U59" s="702"/>
      <c r="V59" s="702"/>
      <c r="W59" s="702"/>
      <c r="X59" s="702"/>
    </row>
    <row r="60" spans="1:24" s="689" customFormat="1" x14ac:dyDescent="0.2">
      <c r="A60" s="679"/>
      <c r="B60" s="682">
        <v>42493</v>
      </c>
      <c r="C60" s="703">
        <f t="shared" si="1"/>
        <v>2016</v>
      </c>
      <c r="D60" s="703">
        <f t="shared" si="2"/>
        <v>5</v>
      </c>
      <c r="E60" s="683">
        <v>0</v>
      </c>
      <c r="F60" s="683">
        <v>4.2500000000000003E-2</v>
      </c>
      <c r="G60" s="683">
        <v>0.80420000000000003</v>
      </c>
      <c r="H60" s="683">
        <v>0.15310000000000001</v>
      </c>
      <c r="I60" s="683">
        <v>0</v>
      </c>
      <c r="J60" s="683">
        <v>0</v>
      </c>
      <c r="K60" s="683">
        <v>3.1800000000000002E-2</v>
      </c>
      <c r="L60" s="683">
        <v>0.67980000000000007</v>
      </c>
      <c r="M60" s="683">
        <v>0.1454</v>
      </c>
      <c r="N60" s="683">
        <v>0</v>
      </c>
      <c r="O60" s="702"/>
      <c r="P60" s="702"/>
      <c r="Q60" s="702"/>
      <c r="R60" s="702"/>
      <c r="S60" s="702"/>
      <c r="T60" s="702"/>
      <c r="U60" s="702"/>
      <c r="V60" s="702"/>
      <c r="W60" s="702"/>
      <c r="X60" s="702"/>
    </row>
    <row r="61" spans="1:24" s="689" customFormat="1" x14ac:dyDescent="0.2">
      <c r="A61" s="679"/>
      <c r="B61" s="682">
        <v>42494</v>
      </c>
      <c r="C61" s="703">
        <f t="shared" si="1"/>
        <v>2016</v>
      </c>
      <c r="D61" s="703">
        <f t="shared" si="2"/>
        <v>5</v>
      </c>
      <c r="E61" s="683">
        <v>0</v>
      </c>
      <c r="F61" s="683">
        <v>2.4700000000000003E-2</v>
      </c>
      <c r="G61" s="683">
        <v>0.7965000000000001</v>
      </c>
      <c r="H61" s="683">
        <v>0.17859999999999998</v>
      </c>
      <c r="I61" s="683">
        <v>0</v>
      </c>
      <c r="J61" s="683">
        <v>0</v>
      </c>
      <c r="K61" s="683">
        <v>3.1600000000000003E-2</v>
      </c>
      <c r="L61" s="683">
        <v>0.67779999999999996</v>
      </c>
      <c r="M61" s="683">
        <v>0.14760000000000001</v>
      </c>
      <c r="N61" s="683">
        <v>0</v>
      </c>
      <c r="O61" s="702"/>
      <c r="P61" s="702"/>
      <c r="Q61" s="702"/>
      <c r="R61" s="702"/>
      <c r="S61" s="702"/>
      <c r="T61" s="702"/>
      <c r="U61" s="702"/>
      <c r="V61" s="702"/>
      <c r="W61" s="702"/>
      <c r="X61" s="702"/>
    </row>
    <row r="62" spans="1:24" s="689" customFormat="1" x14ac:dyDescent="0.2">
      <c r="A62" s="679"/>
      <c r="B62" s="682">
        <v>42495</v>
      </c>
      <c r="C62" s="703">
        <f t="shared" si="1"/>
        <v>2016</v>
      </c>
      <c r="D62" s="703">
        <f t="shared" si="2"/>
        <v>5</v>
      </c>
      <c r="E62" s="683">
        <v>0</v>
      </c>
      <c r="F62" s="683">
        <v>7.8100000000000003E-2</v>
      </c>
      <c r="G62" s="683">
        <v>0.74219999999999997</v>
      </c>
      <c r="H62" s="683">
        <v>0.17960000000000001</v>
      </c>
      <c r="I62" s="683">
        <v>0</v>
      </c>
      <c r="J62" s="683">
        <v>0</v>
      </c>
      <c r="K62" s="683">
        <v>3.5900000000000001E-2</v>
      </c>
      <c r="L62" s="683">
        <v>0.68559999999999999</v>
      </c>
      <c r="M62" s="683">
        <v>0.13550000000000001</v>
      </c>
      <c r="N62" s="683">
        <v>0</v>
      </c>
      <c r="O62" s="702"/>
      <c r="P62" s="702"/>
      <c r="Q62" s="702"/>
      <c r="R62" s="702"/>
      <c r="S62" s="702"/>
      <c r="T62" s="702"/>
      <c r="U62" s="702"/>
      <c r="V62" s="702"/>
      <c r="W62" s="702"/>
      <c r="X62" s="702"/>
    </row>
    <row r="63" spans="1:24" s="689" customFormat="1" x14ac:dyDescent="0.2">
      <c r="A63" s="679"/>
      <c r="B63" s="682">
        <v>42496</v>
      </c>
      <c r="C63" s="703">
        <f t="shared" si="1"/>
        <v>2016</v>
      </c>
      <c r="D63" s="703">
        <f t="shared" si="2"/>
        <v>5</v>
      </c>
      <c r="E63" s="683">
        <v>0</v>
      </c>
      <c r="F63" s="683">
        <v>6.7900000000000002E-2</v>
      </c>
      <c r="G63" s="683">
        <v>0.77739999999999998</v>
      </c>
      <c r="H63" s="683">
        <v>0.15460000000000002</v>
      </c>
      <c r="I63" s="683">
        <v>0</v>
      </c>
      <c r="J63" s="683">
        <v>0</v>
      </c>
      <c r="K63" s="683">
        <v>3.6000000000000004E-2</v>
      </c>
      <c r="L63" s="683">
        <v>0.68200000000000005</v>
      </c>
      <c r="M63" s="683">
        <v>0.13900000000000001</v>
      </c>
      <c r="N63" s="683">
        <v>0</v>
      </c>
      <c r="O63" s="702"/>
      <c r="P63" s="702"/>
      <c r="Q63" s="702"/>
      <c r="R63" s="702"/>
      <c r="S63" s="702"/>
      <c r="T63" s="702"/>
      <c r="U63" s="702"/>
      <c r="V63" s="702"/>
      <c r="W63" s="702"/>
      <c r="X63" s="702"/>
    </row>
    <row r="64" spans="1:24" s="689" customFormat="1" x14ac:dyDescent="0.2">
      <c r="A64" s="679"/>
      <c r="B64" s="682">
        <v>42497</v>
      </c>
      <c r="C64" s="703">
        <f t="shared" si="1"/>
        <v>2016</v>
      </c>
      <c r="D64" s="703">
        <f t="shared" si="2"/>
        <v>5</v>
      </c>
      <c r="E64" s="683">
        <v>0</v>
      </c>
      <c r="F64" s="683">
        <v>4.3200000000000002E-2</v>
      </c>
      <c r="G64" s="683">
        <v>0.85849999999999993</v>
      </c>
      <c r="H64" s="683">
        <v>9.8100000000000007E-2</v>
      </c>
      <c r="I64" s="683">
        <v>0</v>
      </c>
      <c r="J64" s="683">
        <v>0</v>
      </c>
      <c r="K64" s="683">
        <v>4.2199999999999994E-2</v>
      </c>
      <c r="L64" s="683">
        <v>0.80469999999999997</v>
      </c>
      <c r="M64" s="683">
        <v>0.153</v>
      </c>
      <c r="N64" s="683">
        <v>0</v>
      </c>
      <c r="O64" s="702"/>
      <c r="P64" s="702"/>
      <c r="Q64" s="702"/>
      <c r="R64" s="702"/>
      <c r="S64" s="702"/>
      <c r="T64" s="702"/>
      <c r="U64" s="702"/>
      <c r="V64" s="702"/>
      <c r="W64" s="702"/>
      <c r="X64" s="702"/>
    </row>
    <row r="65" spans="1:24" s="689" customFormat="1" x14ac:dyDescent="0.2">
      <c r="A65" s="679"/>
      <c r="B65" s="682">
        <v>42498</v>
      </c>
      <c r="C65" s="703">
        <f t="shared" si="1"/>
        <v>2016</v>
      </c>
      <c r="D65" s="703">
        <f t="shared" si="2"/>
        <v>5</v>
      </c>
      <c r="E65" s="683">
        <v>0</v>
      </c>
      <c r="F65" s="683">
        <v>5.8099999999999999E-2</v>
      </c>
      <c r="G65" s="683">
        <v>0.78959999999999997</v>
      </c>
      <c r="H65" s="683">
        <v>0.15210000000000001</v>
      </c>
      <c r="I65" s="683">
        <v>0</v>
      </c>
      <c r="J65" s="683">
        <v>0</v>
      </c>
      <c r="K65" s="683">
        <v>4.7100000000000003E-2</v>
      </c>
      <c r="L65" s="683">
        <v>0.80299999999999994</v>
      </c>
      <c r="M65" s="683">
        <v>0.14980000000000002</v>
      </c>
      <c r="N65" s="683">
        <v>0</v>
      </c>
      <c r="O65" s="702"/>
      <c r="P65" s="702"/>
      <c r="Q65" s="702"/>
      <c r="R65" s="702"/>
      <c r="S65" s="702"/>
      <c r="T65" s="702"/>
      <c r="U65" s="702"/>
      <c r="V65" s="702"/>
      <c r="W65" s="702"/>
      <c r="X65" s="702"/>
    </row>
    <row r="66" spans="1:24" s="689" customFormat="1" x14ac:dyDescent="0.2">
      <c r="A66" s="679"/>
      <c r="B66" s="682">
        <v>42499</v>
      </c>
      <c r="C66" s="703">
        <f t="shared" si="1"/>
        <v>2016</v>
      </c>
      <c r="D66" s="703">
        <f t="shared" si="2"/>
        <v>5</v>
      </c>
      <c r="E66" s="683">
        <v>0</v>
      </c>
      <c r="F66" s="683">
        <v>5.96E-2</v>
      </c>
      <c r="G66" s="683">
        <v>0.84629999999999994</v>
      </c>
      <c r="H66" s="683">
        <v>9.3900000000000011E-2</v>
      </c>
      <c r="I66" s="683">
        <v>0</v>
      </c>
      <c r="J66" s="683">
        <v>0</v>
      </c>
      <c r="K66" s="683">
        <v>5.3399999999999996E-2</v>
      </c>
      <c r="L66" s="683">
        <v>0.80209999999999992</v>
      </c>
      <c r="M66" s="683">
        <v>0.14429999999999998</v>
      </c>
      <c r="N66" s="683">
        <v>0</v>
      </c>
      <c r="O66" s="702"/>
      <c r="P66" s="702"/>
      <c r="Q66" s="702"/>
      <c r="R66" s="702"/>
      <c r="S66" s="702"/>
      <c r="T66" s="702"/>
      <c r="U66" s="702"/>
      <c r="V66" s="702"/>
      <c r="W66" s="702"/>
      <c r="X66" s="702"/>
    </row>
    <row r="67" spans="1:24" s="689" customFormat="1" x14ac:dyDescent="0.2">
      <c r="A67" s="679"/>
      <c r="B67" s="682">
        <v>42500</v>
      </c>
      <c r="C67" s="703">
        <f t="shared" si="1"/>
        <v>2016</v>
      </c>
      <c r="D67" s="703">
        <f t="shared" si="2"/>
        <v>5</v>
      </c>
      <c r="E67" s="683">
        <v>0</v>
      </c>
      <c r="F67" s="683">
        <v>5.1399999999999994E-2</v>
      </c>
      <c r="G67" s="683">
        <v>0.75159999999999993</v>
      </c>
      <c r="H67" s="683">
        <v>0.19690000000000002</v>
      </c>
      <c r="I67" s="683">
        <v>0</v>
      </c>
      <c r="J67" s="683">
        <v>0</v>
      </c>
      <c r="K67" s="683">
        <v>5.4699999999999999E-2</v>
      </c>
      <c r="L67" s="683">
        <v>0.79459999999999997</v>
      </c>
      <c r="M67" s="683">
        <v>0.15049999999999999</v>
      </c>
      <c r="N67" s="683">
        <v>0</v>
      </c>
      <c r="O67" s="702"/>
      <c r="P67" s="702"/>
      <c r="Q67" s="702"/>
      <c r="R67" s="702"/>
      <c r="S67" s="702"/>
      <c r="T67" s="702"/>
      <c r="U67" s="702"/>
      <c r="V67" s="702"/>
      <c r="W67" s="702"/>
      <c r="X67" s="702"/>
    </row>
    <row r="68" spans="1:24" s="689" customFormat="1" x14ac:dyDescent="0.2">
      <c r="A68" s="679" t="s">
        <v>527</v>
      </c>
      <c r="B68" s="682">
        <v>42501</v>
      </c>
      <c r="C68" s="703">
        <f t="shared" si="1"/>
        <v>2016</v>
      </c>
      <c r="D68" s="703">
        <f t="shared" si="2"/>
        <v>5</v>
      </c>
      <c r="E68" s="683">
        <v>0</v>
      </c>
      <c r="F68" s="683">
        <v>0</v>
      </c>
      <c r="G68" s="683">
        <v>0.99959999999999993</v>
      </c>
      <c r="H68" s="683">
        <v>2.9999999999999997E-4</v>
      </c>
      <c r="I68" s="683">
        <v>0</v>
      </c>
      <c r="J68" s="683">
        <v>0</v>
      </c>
      <c r="K68" s="683">
        <v>5.1200000000000002E-2</v>
      </c>
      <c r="L68" s="683">
        <v>0.8236</v>
      </c>
      <c r="M68" s="683">
        <v>0.12509999999999999</v>
      </c>
      <c r="N68" s="683">
        <v>0</v>
      </c>
      <c r="O68" s="702"/>
      <c r="P68" s="702"/>
      <c r="Q68" s="702"/>
      <c r="R68" s="702"/>
      <c r="S68" s="702"/>
      <c r="T68" s="702"/>
      <c r="U68" s="702"/>
      <c r="V68" s="702"/>
      <c r="W68" s="702"/>
      <c r="X68" s="702"/>
    </row>
    <row r="69" spans="1:24" s="689" customFormat="1" x14ac:dyDescent="0.2">
      <c r="A69" s="679"/>
      <c r="B69" s="682">
        <v>42502</v>
      </c>
      <c r="C69" s="703">
        <f t="shared" si="1"/>
        <v>2016</v>
      </c>
      <c r="D69" s="703">
        <f t="shared" si="2"/>
        <v>5</v>
      </c>
      <c r="E69" s="683">
        <v>0</v>
      </c>
      <c r="F69" s="683">
        <v>0</v>
      </c>
      <c r="G69" s="683">
        <v>0.96079999999999999</v>
      </c>
      <c r="H69" s="683">
        <v>3.9100000000000003E-2</v>
      </c>
      <c r="I69" s="683">
        <v>0</v>
      </c>
      <c r="J69" s="683">
        <v>0</v>
      </c>
      <c r="K69" s="683">
        <v>0.04</v>
      </c>
      <c r="L69" s="683">
        <v>0.8548</v>
      </c>
      <c r="M69" s="683">
        <v>0.105</v>
      </c>
      <c r="N69" s="683">
        <v>0</v>
      </c>
      <c r="O69" s="702"/>
      <c r="P69" s="702"/>
      <c r="Q69" s="702"/>
      <c r="R69" s="702"/>
      <c r="S69" s="702"/>
      <c r="T69" s="702"/>
      <c r="U69" s="702"/>
      <c r="V69" s="702"/>
      <c r="W69" s="702"/>
      <c r="X69" s="702"/>
    </row>
    <row r="70" spans="1:24" s="689" customFormat="1" x14ac:dyDescent="0.2">
      <c r="A70" s="679"/>
      <c r="B70" s="682">
        <v>42503</v>
      </c>
      <c r="C70" s="703">
        <f t="shared" si="1"/>
        <v>2016</v>
      </c>
      <c r="D70" s="703">
        <f t="shared" si="2"/>
        <v>5</v>
      </c>
      <c r="E70" s="683">
        <v>0</v>
      </c>
      <c r="F70" s="683">
        <v>7.3599999999999999E-2</v>
      </c>
      <c r="G70" s="683">
        <v>0.69140000000000001</v>
      </c>
      <c r="H70" s="683">
        <v>0.2349</v>
      </c>
      <c r="I70" s="683">
        <v>0</v>
      </c>
      <c r="J70" s="683">
        <v>0</v>
      </c>
      <c r="K70" s="683">
        <v>4.0800000000000003E-2</v>
      </c>
      <c r="L70" s="683">
        <v>0.84260000000000002</v>
      </c>
      <c r="M70" s="683">
        <v>0.11650000000000001</v>
      </c>
      <c r="N70" s="683">
        <v>0</v>
      </c>
      <c r="O70" s="702"/>
      <c r="P70" s="702"/>
      <c r="Q70" s="702"/>
      <c r="R70" s="702"/>
      <c r="S70" s="702"/>
      <c r="T70" s="702"/>
      <c r="U70" s="702"/>
      <c r="V70" s="702"/>
      <c r="W70" s="702"/>
      <c r="X70" s="702"/>
    </row>
    <row r="71" spans="1:24" s="689" customFormat="1" x14ac:dyDescent="0.2">
      <c r="A71" s="679"/>
      <c r="B71" s="682"/>
      <c r="C71" s="703"/>
      <c r="D71" s="703"/>
      <c r="E71" s="683"/>
      <c r="F71" s="683"/>
      <c r="G71" s="683"/>
      <c r="H71" s="683"/>
      <c r="I71" s="683"/>
      <c r="J71" s="683"/>
      <c r="K71" s="683"/>
      <c r="L71" s="683"/>
      <c r="M71" s="683"/>
      <c r="N71" s="683"/>
      <c r="O71" s="702"/>
      <c r="P71" s="702"/>
      <c r="Q71" s="702"/>
      <c r="R71" s="702"/>
      <c r="S71" s="702"/>
      <c r="T71" s="702"/>
      <c r="U71" s="702"/>
      <c r="V71" s="702"/>
      <c r="W71" s="702"/>
      <c r="X71" s="702"/>
    </row>
    <row r="72" spans="1:24" s="689" customFormat="1" x14ac:dyDescent="0.2">
      <c r="A72" s="679"/>
      <c r="B72" s="682"/>
      <c r="C72" s="703"/>
      <c r="D72" s="703"/>
      <c r="E72" s="683"/>
      <c r="F72" s="683"/>
      <c r="G72" s="683"/>
      <c r="H72" s="683"/>
      <c r="I72" s="683"/>
      <c r="J72" s="683"/>
      <c r="K72" s="683"/>
      <c r="L72" s="683"/>
      <c r="M72" s="683"/>
      <c r="N72" s="683"/>
      <c r="O72" s="702"/>
      <c r="P72" s="702"/>
      <c r="Q72" s="702"/>
      <c r="R72" s="702"/>
      <c r="S72" s="702"/>
      <c r="T72" s="702"/>
      <c r="U72" s="702"/>
      <c r="V72" s="702"/>
      <c r="W72" s="702"/>
      <c r="X72" s="702"/>
    </row>
    <row r="73" spans="1:24" s="689" customFormat="1" x14ac:dyDescent="0.2">
      <c r="A73" s="679"/>
      <c r="B73" s="682"/>
      <c r="C73" s="703"/>
      <c r="D73" s="703"/>
      <c r="E73" s="683"/>
      <c r="F73" s="683"/>
      <c r="G73" s="683"/>
      <c r="H73" s="683"/>
      <c r="I73" s="683"/>
      <c r="J73" s="683"/>
      <c r="K73" s="683"/>
      <c r="L73" s="683"/>
      <c r="M73" s="683"/>
      <c r="N73" s="683"/>
      <c r="O73" s="702"/>
      <c r="P73" s="702"/>
      <c r="Q73" s="702"/>
      <c r="R73" s="702"/>
      <c r="S73" s="702"/>
      <c r="T73" s="702"/>
      <c r="U73" s="702"/>
      <c r="V73" s="702"/>
      <c r="W73" s="702"/>
      <c r="X73" s="702"/>
    </row>
    <row r="74" spans="1:24" s="689" customFormat="1" x14ac:dyDescent="0.2">
      <c r="A74" s="679"/>
      <c r="B74" s="682"/>
      <c r="C74" s="703"/>
      <c r="D74" s="703"/>
      <c r="E74" s="683"/>
      <c r="F74" s="683"/>
      <c r="G74" s="683"/>
      <c r="H74" s="683"/>
      <c r="I74" s="683"/>
      <c r="J74" s="683"/>
      <c r="K74" s="683"/>
      <c r="L74" s="683"/>
      <c r="M74" s="683"/>
      <c r="N74" s="683"/>
      <c r="O74" s="702"/>
      <c r="P74" s="702"/>
      <c r="Q74" s="702"/>
      <c r="R74" s="702"/>
      <c r="S74" s="702"/>
      <c r="T74" s="702"/>
      <c r="U74" s="702"/>
      <c r="V74" s="702"/>
      <c r="W74" s="702"/>
      <c r="X74" s="702"/>
    </row>
    <row r="75" spans="1:24" s="689" customFormat="1" x14ac:dyDescent="0.2">
      <c r="A75" s="679"/>
      <c r="B75" s="682"/>
      <c r="C75" s="703"/>
      <c r="D75" s="703"/>
      <c r="E75" s="683"/>
      <c r="F75" s="683"/>
      <c r="G75" s="683"/>
      <c r="H75" s="683"/>
      <c r="I75" s="683"/>
      <c r="J75" s="683"/>
      <c r="K75" s="683"/>
      <c r="L75" s="683"/>
      <c r="M75" s="683"/>
      <c r="N75" s="683"/>
      <c r="O75" s="702"/>
      <c r="P75" s="702"/>
      <c r="Q75" s="702"/>
      <c r="R75" s="702"/>
      <c r="S75" s="702"/>
      <c r="T75" s="702"/>
      <c r="U75" s="702"/>
      <c r="V75" s="702"/>
      <c r="W75" s="702"/>
      <c r="X75" s="702"/>
    </row>
    <row r="76" spans="1:24" s="689" customFormat="1" x14ac:dyDescent="0.2">
      <c r="A76" s="679"/>
      <c r="B76" s="682"/>
      <c r="C76" s="703"/>
      <c r="D76" s="703"/>
      <c r="E76" s="683"/>
      <c r="F76" s="683"/>
      <c r="G76" s="683"/>
      <c r="H76" s="683"/>
      <c r="I76" s="683"/>
      <c r="J76" s="683"/>
      <c r="K76" s="683"/>
      <c r="L76" s="683"/>
      <c r="M76" s="683"/>
      <c r="N76" s="683"/>
      <c r="O76" s="702"/>
      <c r="P76" s="702"/>
      <c r="Q76" s="702"/>
      <c r="R76" s="702"/>
      <c r="S76" s="702"/>
      <c r="T76" s="702"/>
      <c r="U76" s="702"/>
      <c r="V76" s="702"/>
      <c r="W76" s="702"/>
      <c r="X76" s="702"/>
    </row>
    <row r="77" spans="1:24" s="689" customFormat="1" x14ac:dyDescent="0.2">
      <c r="A77" s="679"/>
      <c r="B77" s="682"/>
      <c r="C77" s="703"/>
      <c r="D77" s="703"/>
      <c r="E77" s="683"/>
      <c r="F77" s="683"/>
      <c r="G77" s="683"/>
      <c r="H77" s="683"/>
      <c r="I77" s="683"/>
      <c r="J77" s="683"/>
      <c r="K77" s="683"/>
      <c r="L77" s="683"/>
      <c r="M77" s="683"/>
      <c r="N77" s="683"/>
      <c r="O77" s="702"/>
      <c r="P77" s="702"/>
      <c r="Q77" s="702"/>
      <c r="R77" s="702"/>
      <c r="S77" s="702"/>
      <c r="T77" s="702"/>
      <c r="U77" s="702"/>
      <c r="V77" s="702"/>
      <c r="W77" s="702"/>
      <c r="X77" s="702"/>
    </row>
    <row r="78" spans="1:24" s="689" customFormat="1" x14ac:dyDescent="0.2">
      <c r="A78" s="679"/>
      <c r="B78" s="682"/>
      <c r="C78" s="703"/>
      <c r="D78" s="703"/>
      <c r="E78" s="683"/>
      <c r="F78" s="683"/>
      <c r="G78" s="683"/>
      <c r="H78" s="683"/>
      <c r="I78" s="683"/>
      <c r="J78" s="683"/>
      <c r="K78" s="683"/>
      <c r="L78" s="683"/>
      <c r="M78" s="683"/>
      <c r="N78" s="683"/>
      <c r="O78" s="702"/>
      <c r="P78" s="702"/>
      <c r="Q78" s="702"/>
      <c r="R78" s="702"/>
      <c r="S78" s="702"/>
      <c r="T78" s="702"/>
      <c r="U78" s="702"/>
      <c r="V78" s="702"/>
      <c r="W78" s="702"/>
      <c r="X78" s="702"/>
    </row>
    <row r="79" spans="1:24" s="689" customFormat="1" x14ac:dyDescent="0.2">
      <c r="A79" s="679"/>
      <c r="B79" s="682">
        <v>42511</v>
      </c>
      <c r="C79" s="703">
        <f t="shared" ref="C79:C86" si="3">+YEAR(B79)</f>
        <v>2016</v>
      </c>
      <c r="D79" s="703">
        <f t="shared" ref="D79:D86" si="4">+MONTH(B79)</f>
        <v>5</v>
      </c>
      <c r="E79" s="683">
        <v>0</v>
      </c>
      <c r="F79" s="683">
        <v>2.0000000000000001E-4</v>
      </c>
      <c r="G79" s="683">
        <v>0.99780000000000002</v>
      </c>
      <c r="H79" s="683">
        <v>1.9E-3</v>
      </c>
      <c r="I79" s="683">
        <v>0</v>
      </c>
      <c r="J79" s="683">
        <v>0</v>
      </c>
      <c r="K79" s="683">
        <v>2.9999999999999997E-4</v>
      </c>
      <c r="L79" s="683">
        <v>0.99269999999999992</v>
      </c>
      <c r="M79" s="683">
        <v>6.8000000000000005E-3</v>
      </c>
      <c r="N79" s="683">
        <v>0</v>
      </c>
      <c r="O79" s="702"/>
      <c r="P79" s="702"/>
      <c r="Q79" s="702"/>
      <c r="R79" s="702"/>
      <c r="S79" s="702"/>
      <c r="T79" s="702"/>
      <c r="U79" s="702"/>
      <c r="V79" s="702"/>
      <c r="W79" s="702"/>
      <c r="X79" s="702"/>
    </row>
    <row r="80" spans="1:24" s="689" customFormat="1" x14ac:dyDescent="0.2">
      <c r="A80" s="679"/>
      <c r="B80" s="682">
        <v>42512</v>
      </c>
      <c r="C80" s="703">
        <f t="shared" si="3"/>
        <v>2016</v>
      </c>
      <c r="D80" s="703">
        <f t="shared" si="4"/>
        <v>5</v>
      </c>
      <c r="E80" s="683">
        <v>0</v>
      </c>
      <c r="F80" s="683">
        <v>0</v>
      </c>
      <c r="G80" s="683">
        <v>0.95180000000000009</v>
      </c>
      <c r="H80" s="683">
        <v>4.8099999999999997E-2</v>
      </c>
      <c r="I80" s="683">
        <v>0</v>
      </c>
      <c r="J80" s="683">
        <v>0</v>
      </c>
      <c r="K80" s="683">
        <v>2.9999999999999997E-4</v>
      </c>
      <c r="L80" s="683">
        <v>0.9859</v>
      </c>
      <c r="M80" s="683">
        <v>1.37E-2</v>
      </c>
      <c r="N80" s="683">
        <v>0</v>
      </c>
      <c r="O80" s="702"/>
      <c r="P80" s="702"/>
      <c r="Q80" s="702"/>
      <c r="R80" s="702"/>
      <c r="S80" s="702"/>
      <c r="T80" s="702"/>
      <c r="U80" s="702"/>
      <c r="V80" s="702"/>
      <c r="W80" s="702"/>
      <c r="X80" s="702"/>
    </row>
    <row r="81" spans="1:24" s="689" customFormat="1" x14ac:dyDescent="0.2">
      <c r="A81" s="679"/>
      <c r="B81" s="682">
        <v>42513</v>
      </c>
      <c r="C81" s="703">
        <f t="shared" si="3"/>
        <v>2016</v>
      </c>
      <c r="D81" s="703">
        <f t="shared" si="4"/>
        <v>5</v>
      </c>
      <c r="E81" s="683">
        <v>0</v>
      </c>
      <c r="F81" s="683">
        <v>2.0000000000000001E-4</v>
      </c>
      <c r="G81" s="683">
        <v>0.99230000000000007</v>
      </c>
      <c r="H81" s="683">
        <v>7.4000000000000003E-3</v>
      </c>
      <c r="I81" s="683">
        <v>0</v>
      </c>
      <c r="J81" s="683">
        <v>0</v>
      </c>
      <c r="K81" s="683">
        <v>2.9999999999999997E-4</v>
      </c>
      <c r="L81" s="683">
        <v>0.98530000000000006</v>
      </c>
      <c r="M81" s="683">
        <v>1.4199999999999999E-2</v>
      </c>
      <c r="N81" s="683">
        <v>0</v>
      </c>
      <c r="O81" s="702"/>
      <c r="P81" s="702"/>
      <c r="Q81" s="702"/>
      <c r="R81" s="702"/>
      <c r="S81" s="702"/>
      <c r="T81" s="702"/>
      <c r="U81" s="702"/>
      <c r="V81" s="702"/>
      <c r="W81" s="702"/>
      <c r="X81" s="702"/>
    </row>
    <row r="82" spans="1:24" s="689" customFormat="1" x14ac:dyDescent="0.2">
      <c r="A82" s="679"/>
      <c r="B82" s="682">
        <v>42514</v>
      </c>
      <c r="C82" s="703">
        <f t="shared" si="3"/>
        <v>2016</v>
      </c>
      <c r="D82" s="703">
        <f t="shared" si="4"/>
        <v>5</v>
      </c>
      <c r="E82" s="683">
        <v>0</v>
      </c>
      <c r="F82" s="683">
        <v>4.0999999999999995E-3</v>
      </c>
      <c r="G82" s="683">
        <v>0.97870000000000001</v>
      </c>
      <c r="H82" s="683">
        <v>1.7100000000000001E-2</v>
      </c>
      <c r="I82" s="683">
        <v>0</v>
      </c>
      <c r="J82" s="683">
        <v>0</v>
      </c>
      <c r="K82" s="683">
        <v>8.9999999999999998E-4</v>
      </c>
      <c r="L82" s="683">
        <v>0.98329999999999995</v>
      </c>
      <c r="M82" s="683">
        <v>1.5600000000000001E-2</v>
      </c>
      <c r="N82" s="683">
        <v>0</v>
      </c>
      <c r="O82" s="702"/>
      <c r="P82" s="702"/>
      <c r="Q82" s="702"/>
      <c r="R82" s="702"/>
      <c r="S82" s="702"/>
      <c r="T82" s="702"/>
      <c r="U82" s="702"/>
      <c r="V82" s="702"/>
      <c r="W82" s="702"/>
      <c r="X82" s="702"/>
    </row>
    <row r="83" spans="1:24" s="689" customFormat="1" x14ac:dyDescent="0.2">
      <c r="A83" s="679"/>
      <c r="B83" s="682">
        <v>42515</v>
      </c>
      <c r="C83" s="703">
        <f t="shared" si="3"/>
        <v>2016</v>
      </c>
      <c r="D83" s="703">
        <f t="shared" si="4"/>
        <v>5</v>
      </c>
      <c r="E83" s="683">
        <v>5.8999999999999999E-3</v>
      </c>
      <c r="F83" s="683">
        <v>6.2199999999999998E-2</v>
      </c>
      <c r="G83" s="683">
        <v>0.78760000000000008</v>
      </c>
      <c r="H83" s="683">
        <v>0.14419999999999999</v>
      </c>
      <c r="I83" s="683">
        <v>0</v>
      </c>
      <c r="J83" s="683">
        <v>8.0000000000000004E-4</v>
      </c>
      <c r="K83" s="683">
        <v>9.7999999999999997E-3</v>
      </c>
      <c r="L83" s="683">
        <v>0.9534999999999999</v>
      </c>
      <c r="M83" s="683">
        <v>3.5699999999999996E-2</v>
      </c>
      <c r="N83" s="683">
        <v>0</v>
      </c>
      <c r="O83" s="702"/>
      <c r="P83" s="702"/>
      <c r="Q83" s="702"/>
      <c r="R83" s="702"/>
      <c r="S83" s="702"/>
      <c r="T83" s="702"/>
      <c r="U83" s="702"/>
      <c r="V83" s="702"/>
      <c r="W83" s="702"/>
      <c r="X83" s="702"/>
    </row>
    <row r="84" spans="1:24" s="689" customFormat="1" x14ac:dyDescent="0.2">
      <c r="A84" s="679"/>
      <c r="B84" s="682">
        <v>42516</v>
      </c>
      <c r="C84" s="703">
        <f t="shared" si="3"/>
        <v>2016</v>
      </c>
      <c r="D84" s="703">
        <f t="shared" si="4"/>
        <v>5</v>
      </c>
      <c r="E84" s="683">
        <v>0</v>
      </c>
      <c r="F84" s="683">
        <v>4.9599999999999998E-2</v>
      </c>
      <c r="G84" s="683">
        <v>0.82040000000000002</v>
      </c>
      <c r="H84" s="683">
        <v>0.1298</v>
      </c>
      <c r="I84" s="683">
        <v>0</v>
      </c>
      <c r="J84" s="683">
        <v>8.0000000000000004E-4</v>
      </c>
      <c r="K84" s="683">
        <v>1.6899999999999998E-2</v>
      </c>
      <c r="L84" s="683">
        <v>0.92790000000000006</v>
      </c>
      <c r="M84" s="683">
        <v>5.4299999999999994E-2</v>
      </c>
      <c r="N84" s="683">
        <v>0</v>
      </c>
      <c r="O84" s="702"/>
      <c r="P84" s="702"/>
      <c r="Q84" s="702"/>
      <c r="R84" s="702"/>
      <c r="S84" s="702"/>
      <c r="T84" s="702"/>
      <c r="U84" s="702"/>
      <c r="V84" s="702"/>
      <c r="W84" s="702"/>
      <c r="X84" s="702"/>
    </row>
    <row r="85" spans="1:24" s="689" customFormat="1" x14ac:dyDescent="0.2">
      <c r="A85" s="679"/>
      <c r="B85" s="682">
        <v>42517</v>
      </c>
      <c r="C85" s="703">
        <f t="shared" si="3"/>
        <v>2016</v>
      </c>
      <c r="D85" s="703">
        <f t="shared" si="4"/>
        <v>5</v>
      </c>
      <c r="E85" s="683">
        <v>0</v>
      </c>
      <c r="F85" s="683">
        <v>3.1699999999999999E-2</v>
      </c>
      <c r="G85" s="683">
        <v>0.88419999999999999</v>
      </c>
      <c r="H85" s="683">
        <v>8.4000000000000005E-2</v>
      </c>
      <c r="I85" s="683">
        <v>0</v>
      </c>
      <c r="J85" s="683">
        <v>8.0000000000000004E-4</v>
      </c>
      <c r="K85" s="683">
        <v>2.1099999999999997E-2</v>
      </c>
      <c r="L85" s="683">
        <v>0.91610000000000003</v>
      </c>
      <c r="M85" s="683">
        <v>6.1799999999999994E-2</v>
      </c>
      <c r="N85" s="683">
        <v>0</v>
      </c>
      <c r="O85" s="702"/>
      <c r="P85" s="702"/>
      <c r="Q85" s="702"/>
      <c r="R85" s="702"/>
      <c r="S85" s="702"/>
      <c r="T85" s="702"/>
      <c r="U85" s="702"/>
      <c r="V85" s="702"/>
      <c r="W85" s="702"/>
      <c r="X85" s="702"/>
    </row>
    <row r="86" spans="1:24" s="689" customFormat="1" x14ac:dyDescent="0.2">
      <c r="A86" s="679"/>
      <c r="B86" s="682">
        <v>42518</v>
      </c>
      <c r="C86" s="703">
        <f t="shared" si="3"/>
        <v>2016</v>
      </c>
      <c r="D86" s="703">
        <f t="shared" si="4"/>
        <v>5</v>
      </c>
      <c r="E86" s="683">
        <v>0</v>
      </c>
      <c r="F86" s="683">
        <v>0</v>
      </c>
      <c r="G86" s="683">
        <v>0.98480000000000001</v>
      </c>
      <c r="H86" s="683">
        <v>1.5100000000000001E-2</v>
      </c>
      <c r="I86" s="683">
        <v>0</v>
      </c>
      <c r="J86" s="683">
        <v>8.0000000000000004E-4</v>
      </c>
      <c r="K86" s="683">
        <v>2.1099999999999997E-2</v>
      </c>
      <c r="L86" s="683">
        <v>0.91420000000000001</v>
      </c>
      <c r="M86" s="683">
        <v>6.3700000000000007E-2</v>
      </c>
      <c r="N86" s="683">
        <v>0</v>
      </c>
      <c r="O86" s="702"/>
      <c r="P86" s="702"/>
      <c r="Q86" s="702"/>
      <c r="R86" s="702"/>
      <c r="S86" s="702"/>
      <c r="T86" s="702"/>
      <c r="U86" s="702"/>
      <c r="V86" s="702"/>
      <c r="W86" s="702"/>
      <c r="X86" s="702"/>
    </row>
    <row r="87" spans="1:24" s="689" customFormat="1" x14ac:dyDescent="0.2">
      <c r="A87" s="679"/>
      <c r="B87" s="682">
        <v>42519</v>
      </c>
      <c r="C87" s="703">
        <f t="shared" si="1"/>
        <v>2016</v>
      </c>
      <c r="D87" s="703">
        <f t="shared" si="2"/>
        <v>5</v>
      </c>
      <c r="E87" s="683">
        <v>0</v>
      </c>
      <c r="F87" s="683">
        <v>0</v>
      </c>
      <c r="G87" s="683">
        <v>0.96599999999999997</v>
      </c>
      <c r="H87" s="683">
        <v>3.39E-2</v>
      </c>
      <c r="I87" s="683">
        <v>0</v>
      </c>
      <c r="J87" s="683">
        <v>8.0000000000000004E-4</v>
      </c>
      <c r="K87" s="683">
        <v>2.1099999999999997E-2</v>
      </c>
      <c r="L87" s="683">
        <v>0.9163</v>
      </c>
      <c r="M87" s="683">
        <v>6.1600000000000002E-2</v>
      </c>
      <c r="N87" s="683">
        <v>0</v>
      </c>
      <c r="O87" s="702"/>
      <c r="P87" s="702"/>
      <c r="Q87" s="702"/>
      <c r="R87" s="702"/>
      <c r="S87" s="702"/>
      <c r="T87" s="702"/>
      <c r="U87" s="702"/>
      <c r="V87" s="702"/>
      <c r="W87" s="702"/>
      <c r="X87" s="702"/>
    </row>
    <row r="88" spans="1:24" s="689" customFormat="1" x14ac:dyDescent="0.2">
      <c r="A88" s="679"/>
      <c r="B88" s="682">
        <v>42520</v>
      </c>
      <c r="C88" s="703">
        <f t="shared" si="1"/>
        <v>2016</v>
      </c>
      <c r="D88" s="703">
        <f t="shared" si="2"/>
        <v>5</v>
      </c>
      <c r="E88" s="683">
        <v>0</v>
      </c>
      <c r="F88" s="683">
        <v>2.0000000000000001E-4</v>
      </c>
      <c r="G88" s="683">
        <v>0.94959999999999989</v>
      </c>
      <c r="H88" s="683">
        <v>5.0099999999999999E-2</v>
      </c>
      <c r="I88" s="683">
        <v>0</v>
      </c>
      <c r="J88" s="683">
        <v>8.0000000000000004E-4</v>
      </c>
      <c r="K88" s="683">
        <v>2.1099999999999997E-2</v>
      </c>
      <c r="L88" s="683">
        <v>0.91020000000000001</v>
      </c>
      <c r="M88" s="683">
        <v>6.7699999999999996E-2</v>
      </c>
      <c r="N88" s="683">
        <v>0</v>
      </c>
      <c r="O88" s="702"/>
      <c r="P88" s="702"/>
      <c r="Q88" s="702"/>
      <c r="R88" s="702"/>
      <c r="S88" s="702"/>
      <c r="T88" s="702"/>
      <c r="U88" s="702"/>
      <c r="V88" s="702"/>
      <c r="W88" s="702"/>
      <c r="X88" s="702"/>
    </row>
    <row r="89" spans="1:24" s="689" customFormat="1" x14ac:dyDescent="0.2">
      <c r="A89" s="679"/>
      <c r="B89" s="682">
        <v>42521</v>
      </c>
      <c r="C89" s="703">
        <f t="shared" si="1"/>
        <v>2016</v>
      </c>
      <c r="D89" s="703">
        <f t="shared" si="2"/>
        <v>5</v>
      </c>
      <c r="E89" s="683">
        <v>0</v>
      </c>
      <c r="F89" s="683">
        <v>3.56E-2</v>
      </c>
      <c r="G89" s="683">
        <v>0.8590000000000001</v>
      </c>
      <c r="H89" s="683">
        <v>0.10529999999999999</v>
      </c>
      <c r="I89" s="683">
        <v>0</v>
      </c>
      <c r="J89" s="683">
        <v>8.0000000000000004E-4</v>
      </c>
      <c r="K89" s="683">
        <v>2.5600000000000001E-2</v>
      </c>
      <c r="L89" s="683">
        <v>0.8931</v>
      </c>
      <c r="M89" s="683">
        <v>8.0299999999999996E-2</v>
      </c>
      <c r="N89" s="683">
        <v>0</v>
      </c>
      <c r="O89" s="702"/>
      <c r="P89" s="702"/>
      <c r="Q89" s="702"/>
      <c r="R89" s="702"/>
      <c r="S89" s="702"/>
      <c r="T89" s="702"/>
      <c r="U89" s="702"/>
      <c r="V89" s="702"/>
      <c r="W89" s="702"/>
      <c r="X89" s="702"/>
    </row>
    <row r="90" spans="1:24" s="689" customFormat="1" x14ac:dyDescent="0.2">
      <c r="A90" s="679"/>
      <c r="B90" s="682">
        <v>42522</v>
      </c>
      <c r="C90" s="703">
        <f t="shared" si="1"/>
        <v>2016</v>
      </c>
      <c r="D90" s="703">
        <f t="shared" si="2"/>
        <v>6</v>
      </c>
      <c r="E90" s="683">
        <v>4.0000000000000002E-4</v>
      </c>
      <c r="F90" s="683">
        <v>1.4999999999999999E-2</v>
      </c>
      <c r="G90" s="683">
        <v>0.87560000000000004</v>
      </c>
      <c r="H90" s="683">
        <v>0.1047</v>
      </c>
      <c r="I90" s="683">
        <v>4.0000000000000001E-3</v>
      </c>
      <c r="J90" s="683">
        <v>0</v>
      </c>
      <c r="K90" s="683">
        <v>1.89E-2</v>
      </c>
      <c r="L90" s="683">
        <v>0.90569999999999995</v>
      </c>
      <c r="M90" s="683">
        <v>7.4700000000000003E-2</v>
      </c>
      <c r="N90" s="683">
        <v>5.0000000000000001E-4</v>
      </c>
      <c r="O90" s="702"/>
      <c r="P90" s="702"/>
      <c r="Q90" s="702"/>
      <c r="R90" s="702"/>
      <c r="S90" s="702"/>
      <c r="T90" s="702"/>
      <c r="U90" s="702"/>
      <c r="V90" s="702"/>
      <c r="W90" s="702"/>
      <c r="X90" s="702"/>
    </row>
    <row r="91" spans="1:24" s="689" customFormat="1" x14ac:dyDescent="0.2">
      <c r="A91" s="679"/>
      <c r="B91" s="682">
        <v>42523</v>
      </c>
      <c r="C91" s="703">
        <f t="shared" si="1"/>
        <v>2016</v>
      </c>
      <c r="D91" s="703">
        <f t="shared" si="2"/>
        <v>6</v>
      </c>
      <c r="E91" s="683">
        <v>0</v>
      </c>
      <c r="F91" s="683">
        <v>5.9999999999999995E-4</v>
      </c>
      <c r="G91" s="683">
        <v>0.98180000000000012</v>
      </c>
      <c r="H91" s="683">
        <v>1.7399999999999999E-2</v>
      </c>
      <c r="I91" s="683">
        <v>0</v>
      </c>
      <c r="J91" s="683">
        <v>0</v>
      </c>
      <c r="K91" s="683">
        <v>1.1899999999999999E-2</v>
      </c>
      <c r="L91" s="683">
        <v>0.92870000000000008</v>
      </c>
      <c r="M91" s="683">
        <v>5.8600000000000006E-2</v>
      </c>
      <c r="N91" s="683">
        <v>5.0000000000000001E-4</v>
      </c>
      <c r="O91" s="702"/>
      <c r="P91" s="702"/>
      <c r="Q91" s="702"/>
      <c r="R91" s="702"/>
      <c r="S91" s="702"/>
      <c r="T91" s="702"/>
      <c r="U91" s="702"/>
      <c r="V91" s="702"/>
      <c r="W91" s="702"/>
      <c r="X91" s="702"/>
    </row>
    <row r="92" spans="1:24" s="689" customFormat="1" x14ac:dyDescent="0.2">
      <c r="A92" s="679"/>
      <c r="B92" s="682">
        <v>42524</v>
      </c>
      <c r="C92" s="703">
        <f t="shared" si="1"/>
        <v>2016</v>
      </c>
      <c r="D92" s="703">
        <f t="shared" si="2"/>
        <v>6</v>
      </c>
      <c r="E92" s="683">
        <v>0</v>
      </c>
      <c r="F92" s="683">
        <v>1.78E-2</v>
      </c>
      <c r="G92" s="683">
        <v>0.94680000000000009</v>
      </c>
      <c r="H92" s="683">
        <v>3.5299999999999998E-2</v>
      </c>
      <c r="I92" s="683">
        <v>0</v>
      </c>
      <c r="J92" s="683">
        <v>0</v>
      </c>
      <c r="K92" s="683">
        <v>9.8999999999999991E-3</v>
      </c>
      <c r="L92" s="683">
        <v>0.93769999999999998</v>
      </c>
      <c r="M92" s="683">
        <v>5.1699999999999996E-2</v>
      </c>
      <c r="N92" s="683">
        <v>5.0000000000000001E-4</v>
      </c>
      <c r="O92" s="702"/>
      <c r="P92" s="702"/>
      <c r="Q92" s="702"/>
      <c r="R92" s="702"/>
      <c r="S92" s="702"/>
      <c r="T92" s="702"/>
      <c r="U92" s="702"/>
      <c r="V92" s="702"/>
      <c r="W92" s="702"/>
      <c r="X92" s="702"/>
    </row>
    <row r="93" spans="1:24" s="689" customFormat="1" x14ac:dyDescent="0.2">
      <c r="A93" s="679"/>
      <c r="B93" s="682">
        <v>42525</v>
      </c>
      <c r="C93" s="703">
        <f t="shared" si="1"/>
        <v>2016</v>
      </c>
      <c r="D93" s="703">
        <f t="shared" si="2"/>
        <v>6</v>
      </c>
      <c r="E93" s="683">
        <v>0</v>
      </c>
      <c r="F93" s="683">
        <v>2.5000000000000001E-3</v>
      </c>
      <c r="G93" s="683">
        <v>0.91839999999999999</v>
      </c>
      <c r="H93" s="683">
        <v>7.9000000000000001E-2</v>
      </c>
      <c r="I93" s="683">
        <v>0</v>
      </c>
      <c r="J93" s="683">
        <v>0</v>
      </c>
      <c r="K93" s="683">
        <v>1.0200000000000001E-2</v>
      </c>
      <c r="L93" s="683">
        <v>0.92819999999999991</v>
      </c>
      <c r="M93" s="683">
        <v>6.08E-2</v>
      </c>
      <c r="N93" s="683">
        <v>5.0000000000000001E-4</v>
      </c>
      <c r="O93" s="702"/>
      <c r="P93" s="702"/>
      <c r="Q93" s="702"/>
      <c r="R93" s="702"/>
      <c r="S93" s="702"/>
      <c r="T93" s="702"/>
      <c r="U93" s="702"/>
      <c r="V93" s="702"/>
      <c r="W93" s="702"/>
      <c r="X93" s="702"/>
    </row>
    <row r="94" spans="1:24" s="689" customFormat="1" x14ac:dyDescent="0.2">
      <c r="A94" s="679"/>
      <c r="B94" s="682">
        <v>42526</v>
      </c>
      <c r="C94" s="703">
        <f t="shared" si="1"/>
        <v>2016</v>
      </c>
      <c r="D94" s="703">
        <f t="shared" si="2"/>
        <v>6</v>
      </c>
      <c r="E94" s="683">
        <v>0</v>
      </c>
      <c r="F94" s="683">
        <v>1E-4</v>
      </c>
      <c r="G94" s="683">
        <v>0.99419999999999997</v>
      </c>
      <c r="H94" s="683">
        <v>5.6000000000000008E-3</v>
      </c>
      <c r="I94" s="683">
        <v>0</v>
      </c>
      <c r="J94" s="683">
        <v>0</v>
      </c>
      <c r="K94" s="683">
        <v>1.03E-2</v>
      </c>
      <c r="L94" s="683">
        <v>0.93220000000000003</v>
      </c>
      <c r="M94" s="683">
        <v>5.6799999999999996E-2</v>
      </c>
      <c r="N94" s="683">
        <v>5.0000000000000001E-4</v>
      </c>
      <c r="O94" s="702"/>
      <c r="P94" s="702"/>
      <c r="Q94" s="702"/>
      <c r="R94" s="702"/>
      <c r="S94" s="702"/>
      <c r="T94" s="702"/>
      <c r="U94" s="702"/>
      <c r="V94" s="702"/>
      <c r="W94" s="702"/>
      <c r="X94" s="702"/>
    </row>
    <row r="95" spans="1:24" s="689" customFormat="1" x14ac:dyDescent="0.2">
      <c r="A95" s="679"/>
      <c r="B95" s="682">
        <v>42527</v>
      </c>
      <c r="C95" s="703">
        <f t="shared" si="1"/>
        <v>2016</v>
      </c>
      <c r="D95" s="703">
        <f t="shared" si="2"/>
        <v>6</v>
      </c>
      <c r="E95" s="683">
        <v>0</v>
      </c>
      <c r="F95" s="683">
        <v>1.78E-2</v>
      </c>
      <c r="G95" s="683">
        <v>0.84739999999999993</v>
      </c>
      <c r="H95" s="683">
        <v>0.13059999999999999</v>
      </c>
      <c r="I95" s="683">
        <v>4.0000000000000001E-3</v>
      </c>
      <c r="J95" s="683">
        <v>0</v>
      </c>
      <c r="K95" s="683">
        <v>1.2800000000000001E-2</v>
      </c>
      <c r="L95" s="683">
        <v>0.91760000000000008</v>
      </c>
      <c r="M95" s="683">
        <v>6.83E-2</v>
      </c>
      <c r="N95" s="683">
        <v>1.1000000000000001E-3</v>
      </c>
      <c r="O95" s="702"/>
      <c r="P95" s="702"/>
      <c r="Q95" s="702"/>
      <c r="R95" s="702"/>
      <c r="S95" s="702"/>
      <c r="T95" s="702"/>
      <c r="U95" s="702"/>
      <c r="V95" s="702"/>
      <c r="W95" s="702"/>
      <c r="X95" s="702"/>
    </row>
    <row r="96" spans="1:24" s="689" customFormat="1" x14ac:dyDescent="0.2">
      <c r="A96" s="679"/>
      <c r="B96" s="682">
        <v>42528</v>
      </c>
      <c r="C96" s="703">
        <f t="shared" si="1"/>
        <v>2016</v>
      </c>
      <c r="D96" s="703">
        <f t="shared" si="2"/>
        <v>6</v>
      </c>
      <c r="E96" s="683">
        <v>0</v>
      </c>
      <c r="F96" s="683">
        <v>7.0999999999999995E-3</v>
      </c>
      <c r="G96" s="683">
        <v>0.89219999999999999</v>
      </c>
      <c r="H96" s="683">
        <v>0.10050000000000001</v>
      </c>
      <c r="I96" s="683">
        <v>0</v>
      </c>
      <c r="J96" s="683">
        <v>0</v>
      </c>
      <c r="K96" s="683">
        <v>8.6999999999999994E-3</v>
      </c>
      <c r="L96" s="683">
        <v>0.92230000000000001</v>
      </c>
      <c r="M96" s="683">
        <v>6.7599999999999993E-2</v>
      </c>
      <c r="N96" s="683">
        <v>1.1000000000000001E-3</v>
      </c>
      <c r="O96" s="702"/>
      <c r="P96" s="702"/>
      <c r="Q96" s="702"/>
      <c r="R96" s="702"/>
      <c r="S96" s="702"/>
      <c r="T96" s="702"/>
      <c r="U96" s="702"/>
      <c r="V96" s="702"/>
      <c r="W96" s="702"/>
      <c r="X96" s="702"/>
    </row>
    <row r="97" spans="1:24" s="689" customFormat="1" x14ac:dyDescent="0.2">
      <c r="A97" s="679"/>
      <c r="B97" s="682">
        <v>42529</v>
      </c>
      <c r="C97" s="703">
        <f t="shared" si="1"/>
        <v>2016</v>
      </c>
      <c r="D97" s="703">
        <f t="shared" si="2"/>
        <v>6</v>
      </c>
      <c r="E97" s="683">
        <v>0</v>
      </c>
      <c r="F97" s="683">
        <v>1.3600000000000001E-2</v>
      </c>
      <c r="G97" s="683">
        <v>0.94069999999999998</v>
      </c>
      <c r="H97" s="683">
        <v>4.5599999999999995E-2</v>
      </c>
      <c r="I97" s="683">
        <v>0</v>
      </c>
      <c r="J97" s="683">
        <v>0</v>
      </c>
      <c r="K97" s="683">
        <v>8.5000000000000006E-3</v>
      </c>
      <c r="L97" s="683">
        <v>0.93159999999999998</v>
      </c>
      <c r="M97" s="683">
        <v>5.91E-2</v>
      </c>
      <c r="N97" s="683">
        <v>5.0000000000000001E-4</v>
      </c>
      <c r="O97" s="702"/>
      <c r="P97" s="702"/>
      <c r="Q97" s="702"/>
      <c r="R97" s="702"/>
      <c r="S97" s="702"/>
      <c r="T97" s="702"/>
      <c r="U97" s="702"/>
      <c r="V97" s="702"/>
      <c r="W97" s="702"/>
      <c r="X97" s="702"/>
    </row>
    <row r="98" spans="1:24" s="689" customFormat="1" x14ac:dyDescent="0.2">
      <c r="A98" s="679"/>
      <c r="B98" s="682">
        <v>42530</v>
      </c>
      <c r="C98" s="703">
        <f t="shared" si="1"/>
        <v>2016</v>
      </c>
      <c r="D98" s="703">
        <f t="shared" si="2"/>
        <v>6</v>
      </c>
      <c r="E98" s="683">
        <v>0</v>
      </c>
      <c r="F98" s="683">
        <v>1E-4</v>
      </c>
      <c r="G98" s="683">
        <v>0.97439999999999993</v>
      </c>
      <c r="H98" s="683">
        <v>2.5399999999999999E-2</v>
      </c>
      <c r="I98" s="683">
        <v>0</v>
      </c>
      <c r="J98" s="683">
        <v>0</v>
      </c>
      <c r="K98" s="683">
        <v>8.3999999999999995E-3</v>
      </c>
      <c r="L98" s="683">
        <v>0.93059999999999998</v>
      </c>
      <c r="M98" s="683">
        <v>6.0299999999999999E-2</v>
      </c>
      <c r="N98" s="683">
        <v>5.0000000000000001E-4</v>
      </c>
      <c r="O98" s="702"/>
      <c r="P98" s="702"/>
      <c r="Q98" s="702"/>
      <c r="R98" s="702"/>
      <c r="S98" s="702"/>
      <c r="T98" s="702"/>
      <c r="U98" s="702"/>
      <c r="V98" s="702"/>
      <c r="W98" s="702"/>
      <c r="X98" s="702"/>
    </row>
    <row r="99" spans="1:24" s="689" customFormat="1" x14ac:dyDescent="0.2">
      <c r="A99" s="679"/>
      <c r="B99" s="682">
        <v>42531</v>
      </c>
      <c r="C99" s="703">
        <f t="shared" si="1"/>
        <v>2016</v>
      </c>
      <c r="D99" s="703">
        <f t="shared" si="2"/>
        <v>6</v>
      </c>
      <c r="E99" s="683">
        <v>0</v>
      </c>
      <c r="F99" s="683">
        <v>0</v>
      </c>
      <c r="G99" s="683">
        <v>0.98250000000000004</v>
      </c>
      <c r="H99" s="683">
        <v>1.7399999999999999E-2</v>
      </c>
      <c r="I99" s="683">
        <v>0</v>
      </c>
      <c r="J99" s="683">
        <v>0</v>
      </c>
      <c r="K99" s="683">
        <v>5.8999999999999999E-3</v>
      </c>
      <c r="L99" s="683">
        <v>0.93569999999999998</v>
      </c>
      <c r="M99" s="683">
        <v>5.7699999999999994E-2</v>
      </c>
      <c r="N99" s="683">
        <v>5.0000000000000001E-4</v>
      </c>
      <c r="O99" s="702"/>
      <c r="P99" s="702"/>
      <c r="Q99" s="702"/>
      <c r="R99" s="702"/>
      <c r="S99" s="702"/>
      <c r="T99" s="702"/>
      <c r="U99" s="702"/>
      <c r="V99" s="702"/>
      <c r="W99" s="702"/>
      <c r="X99" s="702"/>
    </row>
    <row r="100" spans="1:24" s="689" customFormat="1" x14ac:dyDescent="0.2">
      <c r="A100" s="679" t="s">
        <v>528</v>
      </c>
      <c r="B100" s="682">
        <v>42532</v>
      </c>
      <c r="C100" s="703">
        <f t="shared" ref="C100:C119" si="5">+YEAR(B100)</f>
        <v>2016</v>
      </c>
      <c r="D100" s="703">
        <f t="shared" ref="D100:D119" si="6">+MONTH(B100)</f>
        <v>6</v>
      </c>
      <c r="E100" s="683">
        <v>0</v>
      </c>
      <c r="F100" s="683">
        <v>8.9999999999999998E-4</v>
      </c>
      <c r="G100" s="683">
        <v>0.98790000000000011</v>
      </c>
      <c r="H100" s="683">
        <v>1.11E-2</v>
      </c>
      <c r="I100" s="683">
        <v>0</v>
      </c>
      <c r="J100" s="683">
        <v>0</v>
      </c>
      <c r="K100" s="683">
        <v>5.6000000000000008E-3</v>
      </c>
      <c r="L100" s="683">
        <v>0.9456</v>
      </c>
      <c r="M100" s="683">
        <v>4.8000000000000001E-2</v>
      </c>
      <c r="N100" s="683">
        <v>5.0000000000000001E-4</v>
      </c>
      <c r="O100" s="702"/>
      <c r="P100" s="702"/>
      <c r="Q100" s="702"/>
      <c r="R100" s="702"/>
      <c r="S100" s="702"/>
      <c r="T100" s="702"/>
      <c r="U100" s="702"/>
      <c r="V100" s="702"/>
      <c r="W100" s="702"/>
      <c r="X100" s="702"/>
    </row>
    <row r="101" spans="1:24" s="689" customFormat="1" x14ac:dyDescent="0.2">
      <c r="A101" s="679"/>
      <c r="B101" s="682">
        <v>42533</v>
      </c>
      <c r="C101" s="703">
        <f t="shared" si="5"/>
        <v>2016</v>
      </c>
      <c r="D101" s="703">
        <f t="shared" si="6"/>
        <v>6</v>
      </c>
      <c r="E101" s="683">
        <v>0</v>
      </c>
      <c r="F101" s="683">
        <v>8.9999999999999998E-4</v>
      </c>
      <c r="G101" s="683">
        <v>0.98349999999999993</v>
      </c>
      <c r="H101" s="683">
        <v>1.55E-2</v>
      </c>
      <c r="I101" s="683">
        <v>0</v>
      </c>
      <c r="J101" s="683">
        <v>0</v>
      </c>
      <c r="K101" s="683">
        <v>5.7999999999999996E-3</v>
      </c>
      <c r="L101" s="683">
        <v>0.94409999999999994</v>
      </c>
      <c r="M101" s="683">
        <v>4.9400000000000006E-2</v>
      </c>
      <c r="N101" s="683">
        <v>5.0000000000000001E-4</v>
      </c>
      <c r="O101" s="702"/>
      <c r="P101" s="702"/>
      <c r="Q101" s="702"/>
      <c r="R101" s="702"/>
      <c r="S101" s="702"/>
      <c r="T101" s="702"/>
      <c r="U101" s="702"/>
      <c r="V101" s="702"/>
      <c r="W101" s="702"/>
      <c r="X101" s="702"/>
    </row>
    <row r="102" spans="1:24" s="689" customFormat="1" x14ac:dyDescent="0.2">
      <c r="A102" s="679"/>
      <c r="B102" s="682">
        <v>42534</v>
      </c>
      <c r="C102" s="703">
        <f t="shared" si="5"/>
        <v>2016</v>
      </c>
      <c r="D102" s="703">
        <f t="shared" si="6"/>
        <v>6</v>
      </c>
      <c r="E102" s="683">
        <v>0</v>
      </c>
      <c r="F102" s="683">
        <v>2.0000000000000001E-4</v>
      </c>
      <c r="G102" s="683">
        <v>0.99809999999999999</v>
      </c>
      <c r="H102" s="683">
        <v>1.6000000000000001E-3</v>
      </c>
      <c r="I102" s="683">
        <v>0</v>
      </c>
      <c r="J102" s="683">
        <v>0</v>
      </c>
      <c r="K102" s="683">
        <v>3.2000000000000002E-3</v>
      </c>
      <c r="L102" s="683">
        <v>0.96560000000000001</v>
      </c>
      <c r="M102" s="683">
        <v>3.1E-2</v>
      </c>
      <c r="N102" s="683">
        <v>0</v>
      </c>
      <c r="O102" s="702"/>
      <c r="P102" s="702"/>
      <c r="Q102" s="702"/>
      <c r="R102" s="702"/>
      <c r="S102" s="702"/>
      <c r="T102" s="702"/>
      <c r="U102" s="702"/>
      <c r="V102" s="702"/>
      <c r="W102" s="702"/>
      <c r="X102" s="702"/>
    </row>
    <row r="103" spans="1:24" s="689" customFormat="1" x14ac:dyDescent="0.2">
      <c r="A103" s="679"/>
      <c r="B103" s="682">
        <v>42535</v>
      </c>
      <c r="C103" s="703">
        <f t="shared" si="5"/>
        <v>2016</v>
      </c>
      <c r="D103" s="703">
        <f t="shared" si="6"/>
        <v>6</v>
      </c>
      <c r="E103" s="683">
        <v>0</v>
      </c>
      <c r="F103" s="683">
        <v>2.0000000000000001E-4</v>
      </c>
      <c r="G103" s="683">
        <v>0.98409999999999997</v>
      </c>
      <c r="H103" s="683">
        <v>1.5600000000000001E-2</v>
      </c>
      <c r="I103" s="683">
        <v>0</v>
      </c>
      <c r="J103" s="683">
        <v>0</v>
      </c>
      <c r="K103" s="683">
        <v>2.2000000000000001E-3</v>
      </c>
      <c r="L103" s="683">
        <v>0.97870000000000001</v>
      </c>
      <c r="M103" s="683">
        <v>1.89E-2</v>
      </c>
      <c r="N103" s="683">
        <v>0</v>
      </c>
      <c r="O103" s="702"/>
      <c r="P103" s="702"/>
      <c r="Q103" s="702"/>
      <c r="R103" s="702"/>
      <c r="S103" s="702"/>
      <c r="T103" s="702"/>
      <c r="U103" s="702"/>
      <c r="V103" s="702"/>
      <c r="W103" s="702"/>
      <c r="X103" s="702"/>
    </row>
    <row r="104" spans="1:24" s="689" customFormat="1" x14ac:dyDescent="0.2">
      <c r="A104" s="679"/>
      <c r="B104" s="682">
        <v>42536</v>
      </c>
      <c r="C104" s="703">
        <f t="shared" si="5"/>
        <v>2016</v>
      </c>
      <c r="D104" s="703">
        <f t="shared" si="6"/>
        <v>6</v>
      </c>
      <c r="E104" s="683">
        <v>0</v>
      </c>
      <c r="F104" s="683">
        <v>0</v>
      </c>
      <c r="G104" s="683">
        <v>0.93159999999999998</v>
      </c>
      <c r="H104" s="683">
        <v>6.83E-2</v>
      </c>
      <c r="I104" s="683">
        <v>0</v>
      </c>
      <c r="J104" s="683">
        <v>0</v>
      </c>
      <c r="K104" s="683">
        <v>2.9999999999999997E-4</v>
      </c>
      <c r="L104" s="683">
        <v>0.97739999999999994</v>
      </c>
      <c r="M104" s="683">
        <v>2.2099999999999998E-2</v>
      </c>
      <c r="N104" s="683">
        <v>0</v>
      </c>
      <c r="O104" s="702"/>
      <c r="P104" s="702"/>
      <c r="Q104" s="702"/>
      <c r="R104" s="702"/>
      <c r="S104" s="702"/>
      <c r="T104" s="702"/>
      <c r="U104" s="702"/>
      <c r="V104" s="702"/>
      <c r="W104" s="702"/>
      <c r="X104" s="702"/>
    </row>
    <row r="105" spans="1:24" s="689" customFormat="1" x14ac:dyDescent="0.2">
      <c r="A105" s="679"/>
      <c r="B105" s="682">
        <v>42537</v>
      </c>
      <c r="C105" s="703">
        <f t="shared" si="5"/>
        <v>2016</v>
      </c>
      <c r="D105" s="703">
        <f t="shared" si="6"/>
        <v>6</v>
      </c>
      <c r="E105" s="683">
        <v>0</v>
      </c>
      <c r="F105" s="683">
        <v>5.0099999999999999E-2</v>
      </c>
      <c r="G105" s="683">
        <v>0.86519999999999997</v>
      </c>
      <c r="H105" s="683">
        <v>8.4600000000000009E-2</v>
      </c>
      <c r="I105" s="683">
        <v>0</v>
      </c>
      <c r="J105" s="683">
        <v>0</v>
      </c>
      <c r="K105" s="683">
        <v>7.4000000000000003E-3</v>
      </c>
      <c r="L105" s="683">
        <v>0.9618000000000001</v>
      </c>
      <c r="M105" s="683">
        <v>3.0600000000000002E-2</v>
      </c>
      <c r="N105" s="683">
        <v>0</v>
      </c>
      <c r="O105" s="702"/>
      <c r="P105" s="702"/>
      <c r="Q105" s="702"/>
      <c r="R105" s="702"/>
      <c r="S105" s="702"/>
      <c r="T105" s="702"/>
      <c r="U105" s="702"/>
      <c r="V105" s="702"/>
      <c r="W105" s="702"/>
      <c r="X105" s="702"/>
    </row>
    <row r="106" spans="1:24" s="689" customFormat="1" x14ac:dyDescent="0.2">
      <c r="A106" s="679"/>
      <c r="B106" s="682">
        <v>42538</v>
      </c>
      <c r="C106" s="703">
        <f t="shared" si="5"/>
        <v>2016</v>
      </c>
      <c r="D106" s="703">
        <f t="shared" si="6"/>
        <v>6</v>
      </c>
      <c r="E106" s="683">
        <v>0</v>
      </c>
      <c r="F106" s="683">
        <v>1.7000000000000001E-2</v>
      </c>
      <c r="G106" s="683">
        <v>0.86680000000000001</v>
      </c>
      <c r="H106" s="683">
        <v>0.11599999999999999</v>
      </c>
      <c r="I106" s="683">
        <v>0</v>
      </c>
      <c r="J106" s="683">
        <v>0</v>
      </c>
      <c r="K106" s="683">
        <v>9.8999999999999991E-3</v>
      </c>
      <c r="L106" s="683">
        <v>0.94530000000000003</v>
      </c>
      <c r="M106" s="683">
        <v>4.4699999999999997E-2</v>
      </c>
      <c r="N106" s="683">
        <v>0</v>
      </c>
      <c r="O106" s="702"/>
      <c r="P106" s="702"/>
      <c r="Q106" s="702"/>
      <c r="R106" s="702"/>
      <c r="S106" s="702"/>
      <c r="T106" s="702"/>
      <c r="U106" s="702"/>
      <c r="V106" s="702"/>
      <c r="W106" s="702"/>
      <c r="X106" s="702"/>
    </row>
    <row r="107" spans="1:24" s="689" customFormat="1" x14ac:dyDescent="0.2">
      <c r="A107" s="679"/>
      <c r="B107" s="682">
        <v>42539</v>
      </c>
      <c r="C107" s="703">
        <f t="shared" si="5"/>
        <v>2016</v>
      </c>
      <c r="D107" s="703">
        <f t="shared" si="6"/>
        <v>6</v>
      </c>
      <c r="E107" s="683">
        <v>0</v>
      </c>
      <c r="F107" s="683">
        <v>1.4800000000000001E-2</v>
      </c>
      <c r="G107" s="683">
        <v>0.91790000000000005</v>
      </c>
      <c r="H107" s="683">
        <v>6.7199999999999996E-2</v>
      </c>
      <c r="I107" s="683">
        <v>0</v>
      </c>
      <c r="J107" s="683">
        <v>0</v>
      </c>
      <c r="K107" s="683">
        <v>1.1899999999999999E-2</v>
      </c>
      <c r="L107" s="683">
        <v>0.93530000000000002</v>
      </c>
      <c r="M107" s="683">
        <v>5.2699999999999997E-2</v>
      </c>
      <c r="N107" s="683">
        <v>0</v>
      </c>
      <c r="O107" s="702"/>
      <c r="P107" s="702"/>
      <c r="Q107" s="702"/>
      <c r="R107" s="702"/>
      <c r="S107" s="702"/>
      <c r="T107" s="702"/>
      <c r="U107" s="702"/>
      <c r="V107" s="702"/>
      <c r="W107" s="702"/>
      <c r="X107" s="702"/>
    </row>
    <row r="108" spans="1:24" s="689" customFormat="1" x14ac:dyDescent="0.2">
      <c r="A108" s="679"/>
      <c r="B108" s="682">
        <v>42540</v>
      </c>
      <c r="C108" s="703">
        <f t="shared" si="5"/>
        <v>2016</v>
      </c>
      <c r="D108" s="703">
        <f t="shared" si="6"/>
        <v>6</v>
      </c>
      <c r="E108" s="683">
        <v>0</v>
      </c>
      <c r="F108" s="683">
        <v>6.8000000000000005E-2</v>
      </c>
      <c r="G108" s="683">
        <v>0.7965000000000001</v>
      </c>
      <c r="H108" s="683">
        <v>0.13539999999999999</v>
      </c>
      <c r="I108" s="683">
        <v>0</v>
      </c>
      <c r="J108" s="683">
        <v>0</v>
      </c>
      <c r="K108" s="683">
        <v>2.1400000000000002E-2</v>
      </c>
      <c r="L108" s="683">
        <v>0.90859999999999996</v>
      </c>
      <c r="M108" s="683">
        <v>6.9800000000000001E-2</v>
      </c>
      <c r="N108" s="683">
        <v>0</v>
      </c>
      <c r="O108" s="702"/>
      <c r="P108" s="702"/>
      <c r="Q108" s="702"/>
      <c r="R108" s="702"/>
      <c r="S108" s="702"/>
      <c r="T108" s="702"/>
      <c r="U108" s="702"/>
      <c r="V108" s="702"/>
      <c r="W108" s="702"/>
      <c r="X108" s="702"/>
    </row>
    <row r="109" spans="1:24" s="689" customFormat="1" x14ac:dyDescent="0.2">
      <c r="A109" s="679"/>
      <c r="B109" s="682">
        <v>42541</v>
      </c>
      <c r="C109" s="703">
        <f t="shared" si="5"/>
        <v>2016</v>
      </c>
      <c r="D109" s="703">
        <f t="shared" si="6"/>
        <v>6</v>
      </c>
      <c r="E109" s="683">
        <v>0</v>
      </c>
      <c r="F109" s="683">
        <v>7.3200000000000001E-2</v>
      </c>
      <c r="G109" s="683">
        <v>0.76840000000000008</v>
      </c>
      <c r="H109" s="683">
        <v>0.1583</v>
      </c>
      <c r="I109" s="683">
        <v>0</v>
      </c>
      <c r="J109" s="683">
        <v>0</v>
      </c>
      <c r="K109" s="683">
        <v>3.1899999999999998E-2</v>
      </c>
      <c r="L109" s="683">
        <v>0.87580000000000002</v>
      </c>
      <c r="M109" s="683">
        <v>9.2200000000000004E-2</v>
      </c>
      <c r="N109" s="683">
        <v>0</v>
      </c>
      <c r="O109" s="702"/>
      <c r="P109" s="702"/>
      <c r="Q109" s="702"/>
      <c r="R109" s="702"/>
      <c r="S109" s="702"/>
      <c r="T109" s="702"/>
      <c r="U109" s="702"/>
      <c r="V109" s="702"/>
      <c r="W109" s="702"/>
      <c r="X109" s="702"/>
    </row>
    <row r="110" spans="1:24" s="689" customFormat="1" x14ac:dyDescent="0.2">
      <c r="A110" s="679"/>
      <c r="B110" s="682">
        <v>42542</v>
      </c>
      <c r="C110" s="703">
        <f t="shared" si="5"/>
        <v>2016</v>
      </c>
      <c r="D110" s="703">
        <f t="shared" si="6"/>
        <v>6</v>
      </c>
      <c r="E110" s="683">
        <v>0</v>
      </c>
      <c r="F110" s="683">
        <v>2.0000000000000001E-4</v>
      </c>
      <c r="G110" s="683">
        <v>0.8831</v>
      </c>
      <c r="H110" s="683">
        <v>0.1166</v>
      </c>
      <c r="I110" s="683">
        <v>0</v>
      </c>
      <c r="J110" s="683">
        <v>0</v>
      </c>
      <c r="K110" s="683">
        <v>3.1899999999999998E-2</v>
      </c>
      <c r="L110" s="683">
        <v>0.86129999999999995</v>
      </c>
      <c r="M110" s="683">
        <v>0.1066</v>
      </c>
      <c r="N110" s="683">
        <v>0</v>
      </c>
      <c r="O110" s="702"/>
      <c r="P110" s="702"/>
      <c r="Q110" s="702"/>
      <c r="R110" s="702"/>
      <c r="S110" s="702"/>
      <c r="T110" s="702"/>
      <c r="U110" s="702"/>
      <c r="V110" s="702"/>
      <c r="W110" s="702"/>
      <c r="X110" s="702"/>
    </row>
    <row r="111" spans="1:24" s="689" customFormat="1" x14ac:dyDescent="0.2">
      <c r="A111" s="679"/>
      <c r="B111" s="682">
        <v>42543</v>
      </c>
      <c r="C111" s="703">
        <f t="shared" si="5"/>
        <v>2016</v>
      </c>
      <c r="D111" s="703">
        <f t="shared" si="6"/>
        <v>6</v>
      </c>
      <c r="E111" s="683">
        <v>0</v>
      </c>
      <c r="F111" s="683">
        <v>1.46E-2</v>
      </c>
      <c r="G111" s="683">
        <v>0.92870000000000008</v>
      </c>
      <c r="H111" s="683">
        <v>5.6500000000000002E-2</v>
      </c>
      <c r="I111" s="683">
        <v>0</v>
      </c>
      <c r="J111" s="683">
        <v>0</v>
      </c>
      <c r="K111" s="683">
        <v>3.4000000000000002E-2</v>
      </c>
      <c r="L111" s="683">
        <v>0.8609</v>
      </c>
      <c r="M111" s="683">
        <v>0.10490000000000001</v>
      </c>
      <c r="N111" s="683">
        <v>0</v>
      </c>
      <c r="O111" s="702"/>
      <c r="P111" s="702"/>
      <c r="Q111" s="702"/>
      <c r="R111" s="702"/>
      <c r="S111" s="702"/>
      <c r="T111" s="702"/>
      <c r="U111" s="702"/>
      <c r="V111" s="702"/>
      <c r="W111" s="702"/>
      <c r="X111" s="702"/>
    </row>
    <row r="112" spans="1:24" s="689" customFormat="1" x14ac:dyDescent="0.2">
      <c r="A112" s="679"/>
      <c r="B112" s="682">
        <v>42544</v>
      </c>
      <c r="C112" s="703">
        <f t="shared" si="5"/>
        <v>2016</v>
      </c>
      <c r="D112" s="703">
        <f t="shared" si="6"/>
        <v>6</v>
      </c>
      <c r="E112" s="683">
        <v>0</v>
      </c>
      <c r="F112" s="683">
        <v>5.0000000000000001E-4</v>
      </c>
      <c r="G112" s="683">
        <v>0.97970000000000002</v>
      </c>
      <c r="H112" s="683">
        <v>1.9599999999999999E-2</v>
      </c>
      <c r="I112" s="683">
        <v>0</v>
      </c>
      <c r="J112" s="683">
        <v>0</v>
      </c>
      <c r="K112" s="683">
        <v>2.69E-2</v>
      </c>
      <c r="L112" s="683">
        <v>0.87730000000000008</v>
      </c>
      <c r="M112" s="683">
        <v>9.5700000000000007E-2</v>
      </c>
      <c r="N112" s="683">
        <v>0</v>
      </c>
      <c r="O112" s="702"/>
      <c r="P112" s="702"/>
      <c r="Q112" s="702"/>
      <c r="R112" s="702"/>
      <c r="S112" s="702"/>
      <c r="T112" s="702"/>
      <c r="U112" s="702"/>
      <c r="V112" s="702"/>
      <c r="W112" s="702"/>
      <c r="X112" s="702"/>
    </row>
    <row r="113" spans="1:26" s="689" customFormat="1" x14ac:dyDescent="0.2">
      <c r="A113" s="679"/>
      <c r="B113" s="682">
        <v>42545</v>
      </c>
      <c r="C113" s="703">
        <f t="shared" si="5"/>
        <v>2016</v>
      </c>
      <c r="D113" s="703">
        <f t="shared" si="6"/>
        <v>6</v>
      </c>
      <c r="E113" s="683">
        <v>0</v>
      </c>
      <c r="F113" s="683">
        <v>1.2699999999999999E-2</v>
      </c>
      <c r="G113" s="683">
        <v>0.96709999999999996</v>
      </c>
      <c r="H113" s="683">
        <v>2.0099999999999996E-2</v>
      </c>
      <c r="I113" s="683">
        <v>0</v>
      </c>
      <c r="J113" s="683">
        <v>0</v>
      </c>
      <c r="K113" s="683">
        <v>2.63E-2</v>
      </c>
      <c r="L113" s="683">
        <v>0.89159999999999995</v>
      </c>
      <c r="M113" s="683">
        <v>8.199999999999999E-2</v>
      </c>
      <c r="N113" s="683">
        <v>0</v>
      </c>
      <c r="O113" s="702"/>
      <c r="P113" s="702"/>
      <c r="Q113" s="702"/>
      <c r="R113" s="702"/>
      <c r="S113" s="702"/>
      <c r="T113" s="702"/>
      <c r="U113" s="702"/>
      <c r="V113" s="702"/>
      <c r="W113" s="702"/>
      <c r="X113" s="702"/>
    </row>
    <row r="114" spans="1:26" s="689" customFormat="1" x14ac:dyDescent="0.2">
      <c r="A114" s="679"/>
      <c r="B114" s="682">
        <v>42546</v>
      </c>
      <c r="C114" s="703">
        <f t="shared" si="5"/>
        <v>2016</v>
      </c>
      <c r="D114" s="703">
        <f t="shared" si="6"/>
        <v>6</v>
      </c>
      <c r="E114" s="683">
        <v>0</v>
      </c>
      <c r="F114" s="683">
        <v>8.5900000000000004E-2</v>
      </c>
      <c r="G114" s="683">
        <v>0.71819999999999995</v>
      </c>
      <c r="H114" s="683">
        <v>0.19570000000000001</v>
      </c>
      <c r="I114" s="683">
        <v>0</v>
      </c>
      <c r="J114" s="683">
        <v>0</v>
      </c>
      <c r="K114" s="683">
        <v>3.6499999999999998E-2</v>
      </c>
      <c r="L114" s="683">
        <v>0.86309999999999998</v>
      </c>
      <c r="M114" s="683">
        <v>0.1003</v>
      </c>
      <c r="N114" s="683">
        <v>0</v>
      </c>
      <c r="O114" s="702"/>
      <c r="P114" s="702"/>
      <c r="Q114" s="702"/>
      <c r="R114" s="702"/>
      <c r="S114" s="702"/>
      <c r="T114" s="702"/>
      <c r="U114" s="702"/>
      <c r="V114" s="702"/>
      <c r="W114" s="702"/>
      <c r="X114" s="702"/>
    </row>
    <row r="115" spans="1:26" s="689" customFormat="1" x14ac:dyDescent="0.2">
      <c r="A115" s="679"/>
      <c r="B115" s="682">
        <v>42547</v>
      </c>
      <c r="C115" s="703">
        <f t="shared" si="5"/>
        <v>2016</v>
      </c>
      <c r="D115" s="703">
        <f t="shared" si="6"/>
        <v>6</v>
      </c>
      <c r="E115" s="683">
        <v>0</v>
      </c>
      <c r="F115" s="683">
        <v>6.3600000000000004E-2</v>
      </c>
      <c r="G115" s="683">
        <v>0.77680000000000005</v>
      </c>
      <c r="H115" s="683">
        <v>0.15939999999999999</v>
      </c>
      <c r="I115" s="683">
        <v>0</v>
      </c>
      <c r="J115" s="683">
        <v>0</v>
      </c>
      <c r="K115" s="683">
        <v>3.5799999999999998E-2</v>
      </c>
      <c r="L115" s="683">
        <v>0.86030000000000006</v>
      </c>
      <c r="M115" s="683">
        <v>0.1038</v>
      </c>
      <c r="N115" s="683">
        <v>0</v>
      </c>
      <c r="O115" s="702"/>
      <c r="P115" s="702"/>
      <c r="Q115" s="702"/>
      <c r="R115" s="702"/>
      <c r="S115" s="702"/>
      <c r="T115" s="702"/>
      <c r="U115" s="702"/>
      <c r="V115" s="702"/>
      <c r="W115" s="702"/>
      <c r="X115" s="702"/>
    </row>
    <row r="116" spans="1:26" s="689" customFormat="1" x14ac:dyDescent="0.2">
      <c r="A116" s="704"/>
      <c r="B116" s="682">
        <v>42548</v>
      </c>
      <c r="C116" s="703">
        <f t="shared" si="5"/>
        <v>2016</v>
      </c>
      <c r="D116" s="703">
        <f t="shared" si="6"/>
        <v>6</v>
      </c>
      <c r="E116" s="683">
        <v>0</v>
      </c>
      <c r="F116" s="683">
        <v>3.1200000000000002E-2</v>
      </c>
      <c r="G116" s="683">
        <v>0.88390000000000002</v>
      </c>
      <c r="H116" s="683">
        <v>8.48E-2</v>
      </c>
      <c r="I116" s="683">
        <v>0</v>
      </c>
      <c r="J116" s="683">
        <v>0</v>
      </c>
      <c r="K116" s="683">
        <v>2.98E-2</v>
      </c>
      <c r="L116" s="683">
        <v>0.87680000000000002</v>
      </c>
      <c r="M116" s="683">
        <v>9.3299999999999994E-2</v>
      </c>
      <c r="N116" s="683">
        <v>0</v>
      </c>
      <c r="O116" s="702"/>
      <c r="P116" s="702"/>
      <c r="Q116" s="702"/>
      <c r="R116" s="702"/>
      <c r="S116" s="702"/>
      <c r="T116" s="702"/>
      <c r="U116" s="702"/>
      <c r="V116" s="702"/>
      <c r="W116" s="702"/>
      <c r="X116" s="702"/>
    </row>
    <row r="117" spans="1:26" s="689" customFormat="1" x14ac:dyDescent="0.2">
      <c r="A117" s="704"/>
      <c r="B117" s="682">
        <v>42549</v>
      </c>
      <c r="C117" s="703">
        <f t="shared" si="5"/>
        <v>2016</v>
      </c>
      <c r="D117" s="703">
        <f t="shared" si="6"/>
        <v>6</v>
      </c>
      <c r="E117" s="683">
        <v>0</v>
      </c>
      <c r="F117" s="683">
        <v>5.6000000000000008E-3</v>
      </c>
      <c r="G117" s="683">
        <v>0.97319999999999995</v>
      </c>
      <c r="H117" s="683">
        <v>2.1000000000000001E-2</v>
      </c>
      <c r="I117" s="683">
        <v>0</v>
      </c>
      <c r="J117" s="683">
        <v>0</v>
      </c>
      <c r="K117" s="683">
        <v>3.0600000000000002E-2</v>
      </c>
      <c r="L117" s="683">
        <v>0.88959999999999995</v>
      </c>
      <c r="M117" s="683">
        <v>7.9600000000000004E-2</v>
      </c>
      <c r="N117" s="683">
        <v>0</v>
      </c>
      <c r="O117" s="702"/>
      <c r="P117" s="702"/>
      <c r="Q117" s="702"/>
      <c r="R117" s="702"/>
      <c r="S117" s="702"/>
      <c r="T117" s="702"/>
      <c r="U117" s="702"/>
      <c r="V117" s="702"/>
      <c r="W117" s="702"/>
      <c r="X117" s="702"/>
    </row>
    <row r="118" spans="1:26" s="689" customFormat="1" x14ac:dyDescent="0.2">
      <c r="A118" s="704"/>
      <c r="B118" s="682">
        <v>42550</v>
      </c>
      <c r="C118" s="703">
        <f t="shared" si="5"/>
        <v>2016</v>
      </c>
      <c r="D118" s="703">
        <f t="shared" si="6"/>
        <v>6</v>
      </c>
      <c r="E118" s="683">
        <v>0</v>
      </c>
      <c r="F118" s="683">
        <v>0</v>
      </c>
      <c r="G118" s="683">
        <v>0.96129999999999993</v>
      </c>
      <c r="H118" s="683">
        <v>3.8599999999999995E-2</v>
      </c>
      <c r="I118" s="683">
        <v>0</v>
      </c>
      <c r="J118" s="683">
        <v>0</v>
      </c>
      <c r="K118" s="683">
        <v>2.8500000000000001E-2</v>
      </c>
      <c r="L118" s="683">
        <v>0.89430000000000009</v>
      </c>
      <c r="M118" s="683">
        <v>7.6999999999999999E-2</v>
      </c>
      <c r="N118" s="683">
        <v>0</v>
      </c>
      <c r="O118" s="702"/>
      <c r="P118" s="702"/>
      <c r="Q118" s="702"/>
      <c r="R118" s="702"/>
      <c r="S118" s="702"/>
      <c r="T118" s="702"/>
      <c r="U118" s="702"/>
      <c r="V118" s="702"/>
      <c r="W118" s="702"/>
      <c r="X118" s="702"/>
    </row>
    <row r="119" spans="1:26" s="689" customFormat="1" x14ac:dyDescent="0.2">
      <c r="A119" s="704"/>
      <c r="B119" s="682">
        <v>42551</v>
      </c>
      <c r="C119" s="703">
        <f t="shared" si="5"/>
        <v>2016</v>
      </c>
      <c r="D119" s="703">
        <f t="shared" si="6"/>
        <v>6</v>
      </c>
      <c r="E119" s="683">
        <v>0</v>
      </c>
      <c r="F119" s="683">
        <v>2.9999999999999997E-4</v>
      </c>
      <c r="G119" s="683">
        <v>0.98349999999999993</v>
      </c>
      <c r="H119" s="683">
        <v>1.6E-2</v>
      </c>
      <c r="I119" s="683">
        <v>0</v>
      </c>
      <c r="J119" s="683">
        <v>0</v>
      </c>
      <c r="K119" s="683">
        <v>2.8500000000000001E-2</v>
      </c>
      <c r="L119" s="683">
        <v>0.89489999999999992</v>
      </c>
      <c r="M119" s="683">
        <v>7.6499999999999999E-2</v>
      </c>
      <c r="N119" s="683">
        <v>0</v>
      </c>
      <c r="O119" s="702"/>
      <c r="P119" s="702"/>
      <c r="Q119" s="702"/>
      <c r="R119" s="702"/>
      <c r="S119" s="702"/>
      <c r="T119" s="702"/>
      <c r="U119" s="702"/>
      <c r="V119" s="702"/>
      <c r="W119" s="702"/>
      <c r="X119" s="702"/>
    </row>
    <row r="120" spans="1:26" x14ac:dyDescent="0.2">
      <c r="B120" s="682">
        <v>42552</v>
      </c>
      <c r="C120" s="703">
        <f t="shared" ref="C120:C183" si="7">+YEAR(B120)</f>
        <v>2016</v>
      </c>
      <c r="D120" s="703">
        <f t="shared" ref="D120:D183" si="8">+MONTH(B120)</f>
        <v>7</v>
      </c>
      <c r="E120" s="683">
        <v>0</v>
      </c>
      <c r="F120" s="683">
        <v>4.3E-3</v>
      </c>
      <c r="G120" s="683">
        <v>0.97060000000000002</v>
      </c>
      <c r="H120" s="683">
        <v>2.5000000000000001E-2</v>
      </c>
      <c r="I120" s="683">
        <v>0</v>
      </c>
      <c r="J120" s="683">
        <v>0</v>
      </c>
      <c r="K120" s="683">
        <v>2.7300000000000001E-2</v>
      </c>
      <c r="L120" s="683">
        <v>0.89540000000000008</v>
      </c>
      <c r="M120" s="683">
        <v>7.7199999999999991E-2</v>
      </c>
      <c r="N120" s="683">
        <v>0</v>
      </c>
      <c r="P120" s="702"/>
      <c r="Q120" s="702"/>
      <c r="R120" s="702"/>
      <c r="S120" s="702"/>
      <c r="T120" s="702"/>
      <c r="U120" s="702"/>
      <c r="V120" s="702"/>
      <c r="W120" s="702"/>
      <c r="X120" s="702"/>
      <c r="Y120" s="689"/>
      <c r="Z120" s="689"/>
    </row>
    <row r="121" spans="1:26" x14ac:dyDescent="0.2">
      <c r="B121" s="682">
        <v>42553</v>
      </c>
      <c r="C121" s="703">
        <f t="shared" si="7"/>
        <v>2016</v>
      </c>
      <c r="D121" s="703">
        <f t="shared" si="8"/>
        <v>7</v>
      </c>
      <c r="E121" s="683">
        <v>0</v>
      </c>
      <c r="F121" s="683">
        <v>6.4899999999999999E-2</v>
      </c>
      <c r="G121" s="683">
        <v>0.79659999999999997</v>
      </c>
      <c r="H121" s="683">
        <v>0.1384</v>
      </c>
      <c r="I121" s="683">
        <v>0</v>
      </c>
      <c r="J121" s="683">
        <v>0</v>
      </c>
      <c r="K121" s="683">
        <v>2.4300000000000002E-2</v>
      </c>
      <c r="L121" s="683">
        <v>0.90650000000000008</v>
      </c>
      <c r="M121" s="683">
        <v>6.9000000000000006E-2</v>
      </c>
      <c r="N121" s="683">
        <v>0</v>
      </c>
      <c r="P121" s="702"/>
      <c r="Q121" s="702"/>
      <c r="R121" s="702"/>
      <c r="S121" s="702"/>
      <c r="T121" s="702"/>
      <c r="U121" s="702"/>
      <c r="V121" s="702"/>
      <c r="W121" s="702"/>
      <c r="X121" s="702"/>
      <c r="Y121" s="689"/>
      <c r="Z121" s="689"/>
    </row>
    <row r="122" spans="1:26" x14ac:dyDescent="0.2">
      <c r="B122" s="682">
        <v>42554</v>
      </c>
      <c r="C122" s="703">
        <f t="shared" si="7"/>
        <v>2016</v>
      </c>
      <c r="D122" s="703">
        <f t="shared" si="8"/>
        <v>7</v>
      </c>
      <c r="E122" s="683">
        <v>0</v>
      </c>
      <c r="F122" s="683">
        <v>7.3200000000000001E-2</v>
      </c>
      <c r="G122" s="683">
        <v>0.76790000000000003</v>
      </c>
      <c r="H122" s="683">
        <v>0.1588</v>
      </c>
      <c r="I122" s="683">
        <v>0</v>
      </c>
      <c r="J122" s="683">
        <v>0</v>
      </c>
      <c r="K122" s="683">
        <v>2.5600000000000001E-2</v>
      </c>
      <c r="L122" s="683">
        <v>0.90529999999999999</v>
      </c>
      <c r="M122" s="683">
        <v>6.8900000000000003E-2</v>
      </c>
      <c r="N122" s="683">
        <v>0</v>
      </c>
      <c r="P122" s="702"/>
      <c r="Q122" s="702"/>
      <c r="R122" s="702"/>
      <c r="S122" s="702"/>
      <c r="T122" s="702"/>
      <c r="U122" s="702"/>
      <c r="V122" s="702"/>
      <c r="W122" s="702"/>
      <c r="X122" s="702"/>
      <c r="Y122" s="689"/>
      <c r="Z122" s="689"/>
    </row>
    <row r="123" spans="1:26" x14ac:dyDescent="0.2">
      <c r="B123" s="682">
        <v>42555</v>
      </c>
      <c r="C123" s="703">
        <f t="shared" si="7"/>
        <v>2016</v>
      </c>
      <c r="D123" s="703">
        <f t="shared" si="8"/>
        <v>7</v>
      </c>
      <c r="E123" s="683">
        <v>0</v>
      </c>
      <c r="F123" s="683">
        <v>7.8399999999999997E-2</v>
      </c>
      <c r="G123" s="683">
        <v>0.69709999999999994</v>
      </c>
      <c r="H123" s="683">
        <v>0.22440000000000002</v>
      </c>
      <c r="I123" s="683">
        <v>0</v>
      </c>
      <c r="J123" s="683">
        <v>0</v>
      </c>
      <c r="K123" s="683">
        <v>3.2400000000000005E-2</v>
      </c>
      <c r="L123" s="683">
        <v>0.87860000000000005</v>
      </c>
      <c r="M123" s="683">
        <v>8.8900000000000007E-2</v>
      </c>
      <c r="N123" s="683">
        <v>0</v>
      </c>
      <c r="P123" s="702"/>
      <c r="Q123" s="702"/>
      <c r="R123" s="702"/>
      <c r="S123" s="702"/>
      <c r="T123" s="702"/>
      <c r="U123" s="702"/>
      <c r="V123" s="702"/>
      <c r="W123" s="702"/>
      <c r="X123" s="702"/>
      <c r="Y123" s="689"/>
      <c r="Z123" s="689"/>
    </row>
    <row r="124" spans="1:26" x14ac:dyDescent="0.2">
      <c r="B124" s="682">
        <v>42556</v>
      </c>
      <c r="C124" s="703">
        <f t="shared" si="7"/>
        <v>2016</v>
      </c>
      <c r="D124" s="703">
        <f t="shared" si="8"/>
        <v>7</v>
      </c>
      <c r="E124" s="683">
        <v>0</v>
      </c>
      <c r="F124" s="683">
        <v>6.88E-2</v>
      </c>
      <c r="G124" s="683">
        <v>0.72170000000000001</v>
      </c>
      <c r="H124" s="683">
        <v>0.2089</v>
      </c>
      <c r="I124" s="683">
        <v>4.0000000000000002E-4</v>
      </c>
      <c r="J124" s="683">
        <v>0</v>
      </c>
      <c r="K124" s="683">
        <v>4.1399999999999999E-2</v>
      </c>
      <c r="L124" s="683">
        <v>0.8427</v>
      </c>
      <c r="M124" s="683">
        <v>0.1157</v>
      </c>
      <c r="N124" s="683">
        <v>0</v>
      </c>
      <c r="P124" s="702"/>
      <c r="Q124" s="702"/>
      <c r="R124" s="702"/>
      <c r="S124" s="702"/>
      <c r="T124" s="702"/>
      <c r="U124" s="702"/>
      <c r="V124" s="702"/>
      <c r="W124" s="702"/>
      <c r="X124" s="702"/>
      <c r="Y124" s="689"/>
      <c r="Z124" s="689"/>
    </row>
    <row r="125" spans="1:26" x14ac:dyDescent="0.2">
      <c r="B125" s="682">
        <v>42557</v>
      </c>
      <c r="C125" s="703">
        <f t="shared" si="7"/>
        <v>2016</v>
      </c>
      <c r="D125" s="703">
        <f t="shared" si="8"/>
        <v>7</v>
      </c>
      <c r="E125" s="683">
        <v>0</v>
      </c>
      <c r="F125" s="683">
        <v>8.2400000000000001E-2</v>
      </c>
      <c r="G125" s="683">
        <v>0.67559999999999998</v>
      </c>
      <c r="H125" s="683">
        <v>0.2419</v>
      </c>
      <c r="I125" s="683">
        <v>0</v>
      </c>
      <c r="J125" s="683">
        <v>0</v>
      </c>
      <c r="K125" s="683">
        <v>5.3200000000000004E-2</v>
      </c>
      <c r="L125" s="683">
        <v>0.80180000000000007</v>
      </c>
      <c r="M125" s="683">
        <v>0.14480000000000001</v>
      </c>
      <c r="N125" s="683">
        <v>0</v>
      </c>
      <c r="P125" s="702"/>
      <c r="Q125" s="702"/>
      <c r="R125" s="702"/>
      <c r="S125" s="702"/>
      <c r="T125" s="702"/>
      <c r="U125" s="702"/>
      <c r="V125" s="702"/>
      <c r="W125" s="702"/>
      <c r="X125" s="702"/>
      <c r="Y125" s="689"/>
      <c r="Z125" s="689"/>
    </row>
    <row r="126" spans="1:26" x14ac:dyDescent="0.2">
      <c r="B126" s="682">
        <v>42558</v>
      </c>
      <c r="C126" s="703">
        <f t="shared" si="7"/>
        <v>2016</v>
      </c>
      <c r="D126" s="703">
        <f t="shared" si="8"/>
        <v>7</v>
      </c>
      <c r="E126" s="683">
        <v>0</v>
      </c>
      <c r="F126" s="683">
        <v>9.4200000000000006E-2</v>
      </c>
      <c r="G126" s="683">
        <v>0.78180000000000005</v>
      </c>
      <c r="H126" s="683">
        <v>0.12380000000000001</v>
      </c>
      <c r="I126" s="683">
        <v>0</v>
      </c>
      <c r="J126" s="683">
        <v>0</v>
      </c>
      <c r="K126" s="683">
        <v>6.6600000000000006E-2</v>
      </c>
      <c r="L126" s="683">
        <v>0.77300000000000002</v>
      </c>
      <c r="M126" s="683">
        <v>0.16020000000000001</v>
      </c>
      <c r="N126" s="683">
        <v>0</v>
      </c>
      <c r="P126" s="702"/>
      <c r="Q126" s="702"/>
      <c r="R126" s="702"/>
      <c r="S126" s="702"/>
      <c r="T126" s="702"/>
      <c r="U126" s="702"/>
      <c r="V126" s="702"/>
      <c r="W126" s="702"/>
      <c r="X126" s="702"/>
      <c r="Y126" s="689"/>
      <c r="Z126" s="689"/>
    </row>
    <row r="127" spans="1:26" x14ac:dyDescent="0.2">
      <c r="B127" s="682">
        <v>42559</v>
      </c>
      <c r="C127" s="703">
        <f t="shared" si="7"/>
        <v>2016</v>
      </c>
      <c r="D127" s="703">
        <f t="shared" si="8"/>
        <v>7</v>
      </c>
      <c r="E127" s="683">
        <v>0</v>
      </c>
      <c r="F127" s="683">
        <v>6.0400000000000002E-2</v>
      </c>
      <c r="G127" s="683">
        <v>0.75090000000000001</v>
      </c>
      <c r="H127" s="683">
        <v>0.18859999999999999</v>
      </c>
      <c r="I127" s="683">
        <v>0</v>
      </c>
      <c r="J127" s="683">
        <v>0</v>
      </c>
      <c r="K127" s="683">
        <v>7.46E-2</v>
      </c>
      <c r="L127" s="683">
        <v>0.74159999999999993</v>
      </c>
      <c r="M127" s="683">
        <v>0.18350000000000002</v>
      </c>
      <c r="N127" s="683">
        <v>0</v>
      </c>
      <c r="P127" s="702"/>
      <c r="Q127" s="702"/>
      <c r="R127" s="702"/>
      <c r="S127" s="702"/>
      <c r="T127" s="702"/>
      <c r="U127" s="702"/>
      <c r="V127" s="702"/>
      <c r="W127" s="702"/>
      <c r="X127" s="702"/>
      <c r="Y127" s="689"/>
      <c r="Z127" s="689"/>
    </row>
    <row r="128" spans="1:26" x14ac:dyDescent="0.2">
      <c r="B128" s="682">
        <v>42560</v>
      </c>
      <c r="C128" s="703">
        <f t="shared" si="7"/>
        <v>2016</v>
      </c>
      <c r="D128" s="703">
        <f t="shared" si="8"/>
        <v>7</v>
      </c>
      <c r="E128" s="683">
        <v>0</v>
      </c>
      <c r="F128" s="683">
        <v>3.5000000000000003E-2</v>
      </c>
      <c r="G128" s="683">
        <v>0.90069999999999995</v>
      </c>
      <c r="H128" s="683">
        <v>6.4100000000000004E-2</v>
      </c>
      <c r="I128" s="683">
        <v>0</v>
      </c>
      <c r="J128" s="683">
        <v>0</v>
      </c>
      <c r="K128" s="683">
        <v>7.0300000000000001E-2</v>
      </c>
      <c r="L128" s="683">
        <v>0.75650000000000006</v>
      </c>
      <c r="M128" s="683">
        <v>0.1729</v>
      </c>
      <c r="N128" s="683">
        <v>0</v>
      </c>
      <c r="P128" s="702"/>
      <c r="Q128" s="702"/>
      <c r="R128" s="702"/>
      <c r="S128" s="702"/>
      <c r="T128" s="702"/>
      <c r="U128" s="702"/>
      <c r="V128" s="702"/>
      <c r="W128" s="702"/>
      <c r="X128" s="702"/>
      <c r="Y128" s="689"/>
      <c r="Z128" s="689"/>
    </row>
    <row r="129" spans="1:26" x14ac:dyDescent="0.2">
      <c r="B129" s="682">
        <v>42561</v>
      </c>
      <c r="C129" s="703">
        <f t="shared" si="7"/>
        <v>2016</v>
      </c>
      <c r="D129" s="703">
        <f t="shared" si="8"/>
        <v>7</v>
      </c>
      <c r="E129" s="683">
        <v>0</v>
      </c>
      <c r="F129" s="683">
        <v>6.9099999999999995E-2</v>
      </c>
      <c r="G129" s="683">
        <v>0.7609999999999999</v>
      </c>
      <c r="H129" s="683">
        <v>0.16969999999999999</v>
      </c>
      <c r="I129" s="683">
        <v>0</v>
      </c>
      <c r="J129" s="683">
        <v>0</v>
      </c>
      <c r="K129" s="683">
        <v>6.9800000000000001E-2</v>
      </c>
      <c r="L129" s="683">
        <v>0.75549999999999995</v>
      </c>
      <c r="M129" s="683">
        <v>0.17449999999999999</v>
      </c>
      <c r="N129" s="683">
        <v>0</v>
      </c>
      <c r="P129" s="702"/>
      <c r="Q129" s="702"/>
      <c r="R129" s="702"/>
      <c r="S129" s="702"/>
      <c r="T129" s="702"/>
      <c r="U129" s="702"/>
      <c r="V129" s="702"/>
      <c r="W129" s="702"/>
      <c r="X129" s="702"/>
      <c r="Y129" s="689"/>
      <c r="Z129" s="689"/>
    </row>
    <row r="130" spans="1:26" x14ac:dyDescent="0.2">
      <c r="A130" s="704" t="s">
        <v>457</v>
      </c>
      <c r="B130" s="682">
        <v>42562</v>
      </c>
      <c r="C130" s="703">
        <f t="shared" si="7"/>
        <v>2016</v>
      </c>
      <c r="D130" s="703">
        <f t="shared" si="8"/>
        <v>7</v>
      </c>
      <c r="E130" s="683">
        <v>0</v>
      </c>
      <c r="F130" s="683">
        <v>3.1699999999999999E-2</v>
      </c>
      <c r="G130" s="683">
        <v>0.8508</v>
      </c>
      <c r="H130" s="683">
        <v>0.1173</v>
      </c>
      <c r="I130" s="683">
        <v>0</v>
      </c>
      <c r="J130" s="683">
        <v>0</v>
      </c>
      <c r="K130" s="683">
        <v>6.3099999999999989E-2</v>
      </c>
      <c r="L130" s="683">
        <v>0.77749999999999997</v>
      </c>
      <c r="M130" s="683">
        <v>0.15920000000000001</v>
      </c>
      <c r="N130" s="683">
        <v>0</v>
      </c>
      <c r="P130" s="702"/>
      <c r="Q130" s="702"/>
      <c r="R130" s="702"/>
      <c r="S130" s="702"/>
      <c r="T130" s="702"/>
      <c r="U130" s="702"/>
      <c r="V130" s="702"/>
      <c r="W130" s="702"/>
      <c r="X130" s="702"/>
      <c r="Y130" s="689"/>
      <c r="Z130" s="689"/>
    </row>
    <row r="131" spans="1:26" x14ac:dyDescent="0.2">
      <c r="B131" s="682">
        <v>42563</v>
      </c>
      <c r="C131" s="703">
        <f t="shared" si="7"/>
        <v>2016</v>
      </c>
      <c r="D131" s="703">
        <f t="shared" si="8"/>
        <v>7</v>
      </c>
      <c r="E131" s="683">
        <v>0</v>
      </c>
      <c r="F131" s="683">
        <v>3.6499999999999998E-2</v>
      </c>
      <c r="G131" s="683">
        <v>0.84650000000000003</v>
      </c>
      <c r="H131" s="683">
        <v>0.1168</v>
      </c>
      <c r="I131" s="683">
        <v>0</v>
      </c>
      <c r="J131" s="683">
        <v>0</v>
      </c>
      <c r="K131" s="683">
        <v>5.8499999999999996E-2</v>
      </c>
      <c r="L131" s="683">
        <v>0.79530000000000001</v>
      </c>
      <c r="M131" s="683">
        <v>0.14610000000000001</v>
      </c>
      <c r="N131" s="683">
        <v>0</v>
      </c>
      <c r="P131" s="702"/>
      <c r="Q131" s="702"/>
      <c r="R131" s="702"/>
      <c r="S131" s="702"/>
      <c r="T131" s="702"/>
      <c r="U131" s="702"/>
      <c r="V131" s="702"/>
      <c r="W131" s="702"/>
      <c r="X131" s="702"/>
      <c r="Y131" s="689"/>
      <c r="Z131" s="689"/>
    </row>
    <row r="132" spans="1:26" x14ac:dyDescent="0.2">
      <c r="B132" s="682">
        <v>42564</v>
      </c>
      <c r="C132" s="703">
        <f t="shared" si="7"/>
        <v>2016</v>
      </c>
      <c r="D132" s="703">
        <f t="shared" si="8"/>
        <v>7</v>
      </c>
      <c r="E132" s="683">
        <v>0</v>
      </c>
      <c r="F132" s="683">
        <v>8.1199999999999994E-2</v>
      </c>
      <c r="G132" s="683">
        <v>0.69680000000000009</v>
      </c>
      <c r="H132" s="683">
        <v>0.2218</v>
      </c>
      <c r="I132" s="683">
        <v>0</v>
      </c>
      <c r="J132" s="683">
        <v>0</v>
      </c>
      <c r="K132" s="683">
        <v>5.8299999999999998E-2</v>
      </c>
      <c r="L132" s="683">
        <v>0.7984</v>
      </c>
      <c r="M132" s="683">
        <v>0.14319999999999999</v>
      </c>
      <c r="N132" s="683">
        <v>0</v>
      </c>
      <c r="P132" s="702"/>
      <c r="Q132" s="702"/>
      <c r="R132" s="702"/>
      <c r="S132" s="702"/>
      <c r="T132" s="702"/>
      <c r="U132" s="702"/>
      <c r="V132" s="702"/>
      <c r="W132" s="702"/>
      <c r="X132" s="702"/>
      <c r="Y132" s="689"/>
      <c r="Z132" s="689"/>
    </row>
    <row r="133" spans="1:26" x14ac:dyDescent="0.2">
      <c r="B133" s="682">
        <v>42565</v>
      </c>
      <c r="C133" s="703">
        <f t="shared" si="7"/>
        <v>2016</v>
      </c>
      <c r="D133" s="703">
        <f t="shared" si="8"/>
        <v>7</v>
      </c>
      <c r="E133" s="683">
        <v>4.0000000000000002E-4</v>
      </c>
      <c r="F133" s="683">
        <v>0.11599999999999999</v>
      </c>
      <c r="G133" s="683">
        <v>0.67230000000000001</v>
      </c>
      <c r="H133" s="683">
        <v>0.21109999999999998</v>
      </c>
      <c r="I133" s="683">
        <v>0</v>
      </c>
      <c r="J133" s="683">
        <v>0</v>
      </c>
      <c r="K133" s="683">
        <v>6.1399999999999996E-2</v>
      </c>
      <c r="L133" s="683">
        <v>0.78269999999999995</v>
      </c>
      <c r="M133" s="683">
        <v>0.15560000000000002</v>
      </c>
      <c r="N133" s="683">
        <v>0</v>
      </c>
      <c r="P133" s="702"/>
      <c r="Q133" s="702"/>
      <c r="R133" s="702"/>
      <c r="S133" s="702"/>
      <c r="T133" s="702"/>
      <c r="U133" s="702"/>
      <c r="V133" s="702"/>
      <c r="W133" s="702"/>
      <c r="X133" s="702"/>
      <c r="Y133" s="689"/>
      <c r="Z133" s="689"/>
    </row>
    <row r="134" spans="1:26" x14ac:dyDescent="0.2">
      <c r="B134" s="682">
        <v>42566</v>
      </c>
      <c r="C134" s="703">
        <f t="shared" si="7"/>
        <v>2016</v>
      </c>
      <c r="D134" s="703">
        <f t="shared" si="8"/>
        <v>7</v>
      </c>
      <c r="E134" s="683">
        <v>0</v>
      </c>
      <c r="F134" s="683">
        <v>7.8399999999999997E-2</v>
      </c>
      <c r="G134" s="683">
        <v>0.68340000000000001</v>
      </c>
      <c r="H134" s="683">
        <v>0.23800000000000002</v>
      </c>
      <c r="I134" s="683">
        <v>0</v>
      </c>
      <c r="J134" s="683">
        <v>0</v>
      </c>
      <c r="K134" s="683">
        <v>6.4000000000000001E-2</v>
      </c>
      <c r="L134" s="683">
        <v>0.77310000000000001</v>
      </c>
      <c r="M134" s="683">
        <v>0.16269999999999998</v>
      </c>
      <c r="N134" s="683">
        <v>0</v>
      </c>
      <c r="P134" s="702"/>
      <c r="Q134" s="702"/>
      <c r="R134" s="702"/>
      <c r="S134" s="702"/>
      <c r="T134" s="702"/>
      <c r="U134" s="702"/>
      <c r="V134" s="702"/>
      <c r="W134" s="702"/>
      <c r="X134" s="702"/>
      <c r="Y134" s="689"/>
      <c r="Z134" s="689"/>
    </row>
    <row r="135" spans="1:26" x14ac:dyDescent="0.2">
      <c r="B135" s="682">
        <v>42567</v>
      </c>
      <c r="C135" s="703">
        <f t="shared" si="7"/>
        <v>2016</v>
      </c>
      <c r="D135" s="703">
        <f t="shared" si="8"/>
        <v>7</v>
      </c>
      <c r="E135" s="683">
        <v>1E-4</v>
      </c>
      <c r="F135" s="683">
        <v>6.88E-2</v>
      </c>
      <c r="G135" s="683">
        <v>0.73730000000000007</v>
      </c>
      <c r="H135" s="683">
        <v>0.19359999999999999</v>
      </c>
      <c r="I135" s="683">
        <v>0</v>
      </c>
      <c r="J135" s="683">
        <v>0</v>
      </c>
      <c r="K135" s="683">
        <v>6.88E-2</v>
      </c>
      <c r="L135" s="683">
        <v>0.74970000000000003</v>
      </c>
      <c r="M135" s="683">
        <v>0.1812</v>
      </c>
      <c r="N135" s="683">
        <v>0</v>
      </c>
      <c r="P135" s="702"/>
      <c r="Q135" s="702"/>
      <c r="R135" s="702"/>
      <c r="S135" s="702"/>
      <c r="T135" s="702"/>
      <c r="U135" s="702"/>
      <c r="V135" s="702"/>
      <c r="W135" s="702"/>
      <c r="X135" s="702"/>
      <c r="Y135" s="689"/>
      <c r="Z135" s="689"/>
    </row>
    <row r="136" spans="1:26" x14ac:dyDescent="0.2">
      <c r="B136" s="682">
        <v>42568</v>
      </c>
      <c r="C136" s="703">
        <f t="shared" si="7"/>
        <v>2016</v>
      </c>
      <c r="D136" s="703">
        <f t="shared" si="8"/>
        <v>7</v>
      </c>
      <c r="E136" s="683">
        <v>0</v>
      </c>
      <c r="F136" s="683">
        <v>5.21E-2</v>
      </c>
      <c r="G136" s="683">
        <v>0.82599999999999996</v>
      </c>
      <c r="H136" s="683">
        <v>0.1217</v>
      </c>
      <c r="I136" s="683">
        <v>0</v>
      </c>
      <c r="J136" s="683">
        <v>0</v>
      </c>
      <c r="K136" s="683">
        <v>6.6400000000000001E-2</v>
      </c>
      <c r="L136" s="683">
        <v>0.75900000000000001</v>
      </c>
      <c r="M136" s="683">
        <v>0.17430000000000001</v>
      </c>
      <c r="N136" s="683">
        <v>0</v>
      </c>
      <c r="P136" s="702"/>
      <c r="Q136" s="702"/>
      <c r="R136" s="702"/>
      <c r="S136" s="702"/>
      <c r="T136" s="702"/>
      <c r="U136" s="702"/>
      <c r="V136" s="702"/>
      <c r="W136" s="702"/>
      <c r="X136" s="702"/>
      <c r="Y136" s="689"/>
      <c r="Z136" s="689"/>
    </row>
    <row r="137" spans="1:26" x14ac:dyDescent="0.2">
      <c r="B137" s="682">
        <v>42569</v>
      </c>
      <c r="C137" s="703">
        <f t="shared" si="7"/>
        <v>2016</v>
      </c>
      <c r="D137" s="703">
        <f t="shared" si="8"/>
        <v>7</v>
      </c>
      <c r="E137" s="683">
        <v>0</v>
      </c>
      <c r="F137" s="683">
        <v>8.1500000000000003E-2</v>
      </c>
      <c r="G137" s="683">
        <v>0.75989999999999991</v>
      </c>
      <c r="H137" s="683">
        <v>0.15839999999999999</v>
      </c>
      <c r="I137" s="683">
        <v>0</v>
      </c>
      <c r="J137" s="683">
        <v>0</v>
      </c>
      <c r="K137" s="683">
        <v>7.3499999999999996E-2</v>
      </c>
      <c r="L137" s="683">
        <v>0.746</v>
      </c>
      <c r="M137" s="683">
        <v>0.1802</v>
      </c>
      <c r="N137" s="683">
        <v>0</v>
      </c>
      <c r="P137" s="702"/>
      <c r="Q137" s="702"/>
      <c r="R137" s="702"/>
      <c r="S137" s="702"/>
      <c r="T137" s="702"/>
      <c r="U137" s="702"/>
      <c r="V137" s="702"/>
      <c r="W137" s="702"/>
      <c r="X137" s="702"/>
      <c r="Y137" s="689"/>
      <c r="Z137" s="689"/>
    </row>
    <row r="138" spans="1:26" x14ac:dyDescent="0.2">
      <c r="B138" s="682">
        <v>42570</v>
      </c>
      <c r="C138" s="703">
        <f t="shared" si="7"/>
        <v>2016</v>
      </c>
      <c r="D138" s="703">
        <f t="shared" si="8"/>
        <v>7</v>
      </c>
      <c r="E138" s="683">
        <v>1E-4</v>
      </c>
      <c r="F138" s="683">
        <v>4.6600000000000003E-2</v>
      </c>
      <c r="G138" s="683">
        <v>0.79610000000000003</v>
      </c>
      <c r="H138" s="683">
        <v>0.15710000000000002</v>
      </c>
      <c r="I138" s="683">
        <v>0</v>
      </c>
      <c r="J138" s="683">
        <v>0</v>
      </c>
      <c r="K138" s="683">
        <v>7.4999999999999997E-2</v>
      </c>
      <c r="L138" s="683">
        <v>0.7387999999999999</v>
      </c>
      <c r="M138" s="683">
        <v>0.18600000000000003</v>
      </c>
      <c r="N138" s="683">
        <v>0</v>
      </c>
      <c r="P138" s="702"/>
      <c r="Q138" s="702"/>
      <c r="R138" s="702"/>
      <c r="S138" s="702"/>
      <c r="T138" s="702"/>
      <c r="U138" s="702"/>
      <c r="V138" s="702"/>
      <c r="W138" s="702"/>
      <c r="X138" s="702"/>
      <c r="Y138" s="689"/>
      <c r="Z138" s="689"/>
    </row>
    <row r="139" spans="1:26" x14ac:dyDescent="0.2">
      <c r="B139" s="682">
        <v>42571</v>
      </c>
      <c r="C139" s="703">
        <f t="shared" si="7"/>
        <v>2016</v>
      </c>
      <c r="D139" s="703">
        <f t="shared" si="8"/>
        <v>7</v>
      </c>
      <c r="E139" s="683">
        <v>0</v>
      </c>
      <c r="F139" s="683">
        <v>1.3100000000000001E-2</v>
      </c>
      <c r="G139" s="683">
        <v>0.8216</v>
      </c>
      <c r="H139" s="683">
        <v>0.16510000000000002</v>
      </c>
      <c r="I139" s="683">
        <v>0</v>
      </c>
      <c r="J139" s="683">
        <v>0</v>
      </c>
      <c r="K139" s="683">
        <v>6.5199999999999994E-2</v>
      </c>
      <c r="L139" s="683">
        <v>0.75670000000000004</v>
      </c>
      <c r="M139" s="683">
        <v>0.1779</v>
      </c>
      <c r="N139" s="683">
        <v>0</v>
      </c>
      <c r="P139" s="702"/>
      <c r="Q139" s="702"/>
      <c r="R139" s="702"/>
      <c r="S139" s="702"/>
      <c r="T139" s="702"/>
      <c r="U139" s="702"/>
      <c r="V139" s="702"/>
      <c r="W139" s="702"/>
      <c r="X139" s="702"/>
      <c r="Y139" s="689"/>
      <c r="Z139" s="689"/>
    </row>
    <row r="140" spans="1:26" x14ac:dyDescent="0.2">
      <c r="B140" s="682">
        <v>42572</v>
      </c>
      <c r="C140" s="703">
        <f t="shared" si="7"/>
        <v>2016</v>
      </c>
      <c r="D140" s="703">
        <f t="shared" si="8"/>
        <v>7</v>
      </c>
      <c r="E140" s="683">
        <v>0</v>
      </c>
      <c r="F140" s="683">
        <v>7.2900000000000006E-2</v>
      </c>
      <c r="G140" s="683">
        <v>0.74540000000000006</v>
      </c>
      <c r="H140" s="683">
        <v>0.18149999999999999</v>
      </c>
      <c r="I140" s="683">
        <v>0</v>
      </c>
      <c r="J140" s="683">
        <v>0</v>
      </c>
      <c r="K140" s="683">
        <v>5.91E-2</v>
      </c>
      <c r="L140" s="683">
        <v>0.76709999999999989</v>
      </c>
      <c r="M140" s="683">
        <v>0.1736</v>
      </c>
      <c r="N140" s="683">
        <v>0</v>
      </c>
      <c r="P140" s="702"/>
      <c r="Q140" s="702"/>
      <c r="R140" s="702"/>
      <c r="S140" s="702"/>
      <c r="T140" s="702"/>
      <c r="U140" s="702"/>
      <c r="V140" s="702"/>
      <c r="W140" s="702"/>
      <c r="X140" s="702"/>
      <c r="Y140" s="689"/>
      <c r="Z140" s="689"/>
    </row>
    <row r="141" spans="1:26" x14ac:dyDescent="0.2">
      <c r="B141" s="682">
        <v>42573</v>
      </c>
      <c r="C141" s="703">
        <f t="shared" si="7"/>
        <v>2016</v>
      </c>
      <c r="D141" s="703">
        <f t="shared" si="8"/>
        <v>7</v>
      </c>
      <c r="E141" s="683">
        <v>1E-4</v>
      </c>
      <c r="F141" s="683">
        <v>7.1399999999999991E-2</v>
      </c>
      <c r="G141" s="683">
        <v>0.74900000000000011</v>
      </c>
      <c r="H141" s="683">
        <v>0.17929999999999999</v>
      </c>
      <c r="I141" s="683">
        <v>0</v>
      </c>
      <c r="J141" s="683">
        <v>0</v>
      </c>
      <c r="K141" s="683">
        <v>5.8099999999999999E-2</v>
      </c>
      <c r="L141" s="683">
        <v>0.77650000000000008</v>
      </c>
      <c r="M141" s="683">
        <v>0.1653</v>
      </c>
      <c r="N141" s="683">
        <v>0</v>
      </c>
      <c r="P141" s="702"/>
      <c r="Q141" s="702"/>
      <c r="R141" s="702"/>
      <c r="S141" s="702"/>
      <c r="T141" s="702"/>
      <c r="U141" s="702"/>
      <c r="V141" s="702"/>
      <c r="W141" s="702"/>
      <c r="X141" s="702"/>
      <c r="Y141" s="689"/>
      <c r="Z141" s="689"/>
    </row>
    <row r="142" spans="1:26" x14ac:dyDescent="0.2">
      <c r="B142" s="682">
        <v>42574</v>
      </c>
      <c r="C142" s="703">
        <f t="shared" si="7"/>
        <v>2016</v>
      </c>
      <c r="D142" s="703">
        <f t="shared" si="8"/>
        <v>7</v>
      </c>
      <c r="E142" s="683">
        <v>0</v>
      </c>
      <c r="F142" s="683">
        <v>1.3999999999999999E-2</v>
      </c>
      <c r="G142" s="683">
        <v>0.90689999999999993</v>
      </c>
      <c r="H142" s="683">
        <v>7.9000000000000001E-2</v>
      </c>
      <c r="I142" s="683">
        <v>0</v>
      </c>
      <c r="J142" s="683">
        <v>0</v>
      </c>
      <c r="K142" s="683">
        <v>5.0199999999999995E-2</v>
      </c>
      <c r="L142" s="683">
        <v>0.80069999999999997</v>
      </c>
      <c r="M142" s="683">
        <v>0.1489</v>
      </c>
      <c r="N142" s="683">
        <v>0</v>
      </c>
      <c r="P142" s="702"/>
      <c r="Q142" s="702"/>
      <c r="R142" s="702"/>
      <c r="S142" s="702"/>
      <c r="T142" s="702"/>
      <c r="U142" s="702"/>
      <c r="V142" s="702"/>
      <c r="W142" s="702"/>
      <c r="X142" s="702"/>
      <c r="Y142" s="689"/>
      <c r="Z142" s="689"/>
    </row>
    <row r="143" spans="1:26" x14ac:dyDescent="0.2">
      <c r="B143" s="682">
        <v>42575</v>
      </c>
      <c r="C143" s="703">
        <f t="shared" si="7"/>
        <v>2016</v>
      </c>
      <c r="D143" s="703">
        <f t="shared" si="8"/>
        <v>7</v>
      </c>
      <c r="E143" s="683">
        <v>0</v>
      </c>
      <c r="F143" s="683">
        <v>2.7699999999999999E-2</v>
      </c>
      <c r="G143" s="683">
        <v>0.82069999999999999</v>
      </c>
      <c r="H143" s="683">
        <v>0.1515</v>
      </c>
      <c r="I143" s="683">
        <v>0</v>
      </c>
      <c r="J143" s="683">
        <v>0</v>
      </c>
      <c r="K143" s="683">
        <v>4.6699999999999998E-2</v>
      </c>
      <c r="L143" s="683">
        <v>0.79989999999999994</v>
      </c>
      <c r="M143" s="683">
        <v>0.15310000000000001</v>
      </c>
      <c r="N143" s="683">
        <v>0</v>
      </c>
      <c r="P143" s="702"/>
      <c r="Q143" s="702"/>
      <c r="R143" s="702"/>
      <c r="S143" s="702"/>
      <c r="T143" s="702"/>
      <c r="U143" s="702"/>
      <c r="V143" s="702"/>
      <c r="W143" s="702"/>
      <c r="X143" s="702"/>
      <c r="Y143" s="689"/>
      <c r="Z143" s="689"/>
    </row>
    <row r="144" spans="1:26" x14ac:dyDescent="0.2">
      <c r="B144" s="682">
        <v>42576</v>
      </c>
      <c r="C144" s="703">
        <f t="shared" si="7"/>
        <v>2016</v>
      </c>
      <c r="D144" s="703">
        <f t="shared" si="8"/>
        <v>7</v>
      </c>
      <c r="E144" s="683">
        <v>1E-4</v>
      </c>
      <c r="F144" s="683">
        <v>3.8599999999999995E-2</v>
      </c>
      <c r="G144" s="683">
        <v>0.87120000000000009</v>
      </c>
      <c r="H144" s="683">
        <v>8.9900000000000008E-2</v>
      </c>
      <c r="I144" s="683">
        <v>0</v>
      </c>
      <c r="J144" s="683">
        <v>0</v>
      </c>
      <c r="K144" s="683">
        <v>4.0599999999999997E-2</v>
      </c>
      <c r="L144" s="683">
        <v>0.81579999999999997</v>
      </c>
      <c r="M144" s="683">
        <v>0.14330000000000001</v>
      </c>
      <c r="N144" s="683">
        <v>0</v>
      </c>
      <c r="P144" s="702"/>
      <c r="Q144" s="702"/>
      <c r="R144" s="702"/>
      <c r="S144" s="702"/>
      <c r="T144" s="702"/>
      <c r="U144" s="702"/>
      <c r="V144" s="702"/>
      <c r="W144" s="702"/>
      <c r="X144" s="702"/>
      <c r="Y144" s="689"/>
      <c r="Z144" s="689"/>
    </row>
    <row r="145" spans="2:26" x14ac:dyDescent="0.2">
      <c r="B145" s="682">
        <v>42577</v>
      </c>
      <c r="C145" s="703">
        <f t="shared" si="7"/>
        <v>2016</v>
      </c>
      <c r="D145" s="703">
        <f t="shared" si="8"/>
        <v>7</v>
      </c>
      <c r="E145" s="683">
        <v>0</v>
      </c>
      <c r="F145" s="683">
        <v>9.1999999999999998E-3</v>
      </c>
      <c r="G145" s="683">
        <v>0.88879999999999992</v>
      </c>
      <c r="H145" s="683">
        <v>0.1018</v>
      </c>
      <c r="I145" s="683">
        <v>0</v>
      </c>
      <c r="J145" s="683">
        <v>0</v>
      </c>
      <c r="K145" s="683">
        <v>3.5299999999999998E-2</v>
      </c>
      <c r="L145" s="683">
        <v>0.82909999999999995</v>
      </c>
      <c r="M145" s="683">
        <v>0.13550000000000001</v>
      </c>
      <c r="N145" s="683">
        <v>0</v>
      </c>
      <c r="P145" s="702"/>
      <c r="Q145" s="702"/>
      <c r="R145" s="702"/>
      <c r="S145" s="702"/>
      <c r="T145" s="702"/>
      <c r="U145" s="702"/>
      <c r="V145" s="702"/>
      <c r="W145" s="702"/>
      <c r="X145" s="702"/>
      <c r="Y145" s="689"/>
      <c r="Z145" s="689"/>
    </row>
    <row r="146" spans="2:26" x14ac:dyDescent="0.2">
      <c r="B146" s="682">
        <v>42578</v>
      </c>
      <c r="C146" s="703">
        <f t="shared" si="7"/>
        <v>2016</v>
      </c>
      <c r="D146" s="703">
        <f t="shared" si="8"/>
        <v>7</v>
      </c>
      <c r="E146" s="683">
        <v>0</v>
      </c>
      <c r="F146" s="683">
        <v>5.91E-2</v>
      </c>
      <c r="G146" s="683">
        <v>0.82409999999999994</v>
      </c>
      <c r="H146" s="683">
        <v>0.11539999999999999</v>
      </c>
      <c r="I146" s="683">
        <v>1.1999999999999999E-3</v>
      </c>
      <c r="J146" s="683">
        <v>0</v>
      </c>
      <c r="K146" s="683">
        <v>4.1799999999999997E-2</v>
      </c>
      <c r="L146" s="683">
        <v>0.82940000000000003</v>
      </c>
      <c r="M146" s="683">
        <v>0.12839999999999999</v>
      </c>
      <c r="N146" s="683">
        <v>1E-4</v>
      </c>
      <c r="P146" s="702"/>
      <c r="Q146" s="702"/>
      <c r="R146" s="702"/>
      <c r="S146" s="702"/>
      <c r="T146" s="702"/>
      <c r="U146" s="702"/>
      <c r="V146" s="702"/>
      <c r="W146" s="702"/>
      <c r="X146" s="702"/>
      <c r="Y146" s="689"/>
      <c r="Z146" s="689"/>
    </row>
    <row r="147" spans="2:26" x14ac:dyDescent="0.2">
      <c r="B147" s="682">
        <v>42579</v>
      </c>
      <c r="C147" s="703">
        <f t="shared" si="7"/>
        <v>2016</v>
      </c>
      <c r="D147" s="703">
        <f t="shared" si="8"/>
        <v>7</v>
      </c>
      <c r="E147" s="683">
        <v>0</v>
      </c>
      <c r="F147" s="683">
        <v>5.0000000000000001E-3</v>
      </c>
      <c r="G147" s="683">
        <v>0.84829999999999994</v>
      </c>
      <c r="H147" s="683">
        <v>0.14649999999999999</v>
      </c>
      <c r="I147" s="683">
        <v>0</v>
      </c>
      <c r="J147" s="683">
        <v>0</v>
      </c>
      <c r="K147" s="683">
        <v>3.2099999999999997E-2</v>
      </c>
      <c r="L147" s="683">
        <v>0.84409999999999996</v>
      </c>
      <c r="M147" s="683">
        <v>0.12330000000000001</v>
      </c>
      <c r="N147" s="683">
        <v>1E-4</v>
      </c>
      <c r="P147" s="702"/>
      <c r="Q147" s="702"/>
      <c r="R147" s="702"/>
      <c r="S147" s="702"/>
      <c r="T147" s="702"/>
      <c r="U147" s="702"/>
      <c r="V147" s="702"/>
      <c r="W147" s="702"/>
      <c r="X147" s="702"/>
      <c r="Y147" s="689"/>
      <c r="Z147" s="689"/>
    </row>
    <row r="148" spans="2:26" x14ac:dyDescent="0.2">
      <c r="B148" s="682">
        <v>42580</v>
      </c>
      <c r="C148" s="703">
        <f t="shared" si="7"/>
        <v>2016</v>
      </c>
      <c r="D148" s="703">
        <f t="shared" si="8"/>
        <v>7</v>
      </c>
      <c r="E148" s="683">
        <v>0</v>
      </c>
      <c r="F148" s="683">
        <v>7.0099999999999996E-2</v>
      </c>
      <c r="G148" s="683">
        <v>0.74959999999999993</v>
      </c>
      <c r="H148" s="683">
        <v>0.18010000000000001</v>
      </c>
      <c r="I148" s="683">
        <v>0</v>
      </c>
      <c r="J148" s="683">
        <v>0</v>
      </c>
      <c r="K148" s="683">
        <v>3.2000000000000001E-2</v>
      </c>
      <c r="L148" s="683">
        <v>0.84420000000000006</v>
      </c>
      <c r="M148" s="683">
        <v>0.1235</v>
      </c>
      <c r="N148" s="683">
        <v>1E-4</v>
      </c>
      <c r="P148" s="702"/>
      <c r="Q148" s="702"/>
      <c r="R148" s="702"/>
      <c r="S148" s="702"/>
      <c r="T148" s="702"/>
      <c r="U148" s="702"/>
      <c r="V148" s="702"/>
      <c r="W148" s="702"/>
      <c r="X148" s="702"/>
      <c r="Y148" s="689"/>
      <c r="Z148" s="689"/>
    </row>
    <row r="149" spans="2:26" x14ac:dyDescent="0.2">
      <c r="B149" s="682">
        <v>42581</v>
      </c>
      <c r="C149" s="703">
        <f t="shared" si="7"/>
        <v>2016</v>
      </c>
      <c r="D149" s="703">
        <f t="shared" si="8"/>
        <v>7</v>
      </c>
      <c r="E149" s="683">
        <v>1E-4</v>
      </c>
      <c r="F149" s="683">
        <v>4.8000000000000001E-2</v>
      </c>
      <c r="G149" s="683">
        <v>0.78749999999999998</v>
      </c>
      <c r="H149" s="683">
        <v>0.1643</v>
      </c>
      <c r="I149" s="683">
        <v>0</v>
      </c>
      <c r="J149" s="683">
        <v>0</v>
      </c>
      <c r="K149" s="683">
        <v>3.6799999999999999E-2</v>
      </c>
      <c r="L149" s="683">
        <v>0.82719999999999994</v>
      </c>
      <c r="M149" s="683">
        <v>0.1356</v>
      </c>
      <c r="N149" s="683">
        <v>1E-4</v>
      </c>
      <c r="P149" s="702"/>
      <c r="Q149" s="702"/>
      <c r="R149" s="702"/>
      <c r="S149" s="702"/>
      <c r="T149" s="702"/>
      <c r="U149" s="702"/>
      <c r="V149" s="702"/>
      <c r="W149" s="702"/>
      <c r="X149" s="702"/>
      <c r="Y149" s="689"/>
      <c r="Z149" s="689"/>
    </row>
    <row r="150" spans="2:26" x14ac:dyDescent="0.2">
      <c r="B150" s="682">
        <v>42582</v>
      </c>
      <c r="C150" s="703">
        <f t="shared" si="7"/>
        <v>2016</v>
      </c>
      <c r="D150" s="703">
        <f t="shared" si="8"/>
        <v>7</v>
      </c>
      <c r="E150" s="683">
        <v>1E-4</v>
      </c>
      <c r="F150" s="683">
        <v>7.51E-2</v>
      </c>
      <c r="G150" s="683">
        <v>0.69030000000000002</v>
      </c>
      <c r="H150" s="683">
        <v>0.23440000000000003</v>
      </c>
      <c r="I150" s="683">
        <v>0</v>
      </c>
      <c r="J150" s="683">
        <v>0</v>
      </c>
      <c r="K150" s="683">
        <v>4.36E-2</v>
      </c>
      <c r="L150" s="683">
        <v>0.8085</v>
      </c>
      <c r="M150" s="683">
        <v>0.14749999999999999</v>
      </c>
      <c r="N150" s="683">
        <v>1E-4</v>
      </c>
      <c r="P150" s="702"/>
      <c r="Q150" s="702"/>
      <c r="R150" s="702"/>
      <c r="S150" s="702"/>
      <c r="T150" s="702"/>
      <c r="U150" s="702"/>
      <c r="V150" s="702"/>
      <c r="W150" s="702"/>
      <c r="X150" s="702"/>
      <c r="Y150" s="689"/>
      <c r="Z150" s="689"/>
    </row>
    <row r="151" spans="2:26" x14ac:dyDescent="0.2">
      <c r="B151" s="682">
        <v>42583</v>
      </c>
      <c r="C151" s="703">
        <f t="shared" si="7"/>
        <v>2016</v>
      </c>
      <c r="D151" s="703">
        <f t="shared" si="8"/>
        <v>8</v>
      </c>
      <c r="E151" s="683">
        <v>0</v>
      </c>
      <c r="F151" s="683">
        <v>7.8700000000000006E-2</v>
      </c>
      <c r="G151" s="683">
        <v>0.69830000000000003</v>
      </c>
      <c r="H151" s="683">
        <v>0.2228</v>
      </c>
      <c r="I151" s="683">
        <v>0</v>
      </c>
      <c r="J151" s="683">
        <v>0</v>
      </c>
      <c r="K151" s="683">
        <v>4.9299999999999997E-2</v>
      </c>
      <c r="L151" s="683">
        <v>0.78379999999999994</v>
      </c>
      <c r="M151" s="683">
        <v>0.16649999999999998</v>
      </c>
      <c r="N151" s="683">
        <v>1E-4</v>
      </c>
      <c r="P151" s="702"/>
      <c r="Q151" s="702"/>
      <c r="R151" s="702"/>
      <c r="S151" s="702"/>
      <c r="T151" s="702"/>
      <c r="U151" s="702"/>
      <c r="V151" s="702"/>
      <c r="W151" s="702"/>
      <c r="X151" s="702"/>
      <c r="Y151" s="689"/>
      <c r="Z151" s="689"/>
    </row>
    <row r="152" spans="2:26" x14ac:dyDescent="0.2">
      <c r="B152" s="682">
        <v>42584</v>
      </c>
      <c r="C152" s="703">
        <f t="shared" si="7"/>
        <v>2016</v>
      </c>
      <c r="D152" s="703">
        <f t="shared" si="8"/>
        <v>8</v>
      </c>
      <c r="E152" s="683">
        <v>0</v>
      </c>
      <c r="F152" s="683">
        <v>6.6699999999999995E-2</v>
      </c>
      <c r="G152" s="683">
        <v>0.60470000000000002</v>
      </c>
      <c r="H152" s="683">
        <v>0.3211</v>
      </c>
      <c r="I152" s="683">
        <v>7.1999999999999998E-3</v>
      </c>
      <c r="J152" s="683">
        <v>0</v>
      </c>
      <c r="K152" s="683">
        <v>5.7500000000000002E-2</v>
      </c>
      <c r="L152" s="683">
        <v>0.74329999999999996</v>
      </c>
      <c r="M152" s="683">
        <v>0.1978</v>
      </c>
      <c r="N152" s="683">
        <v>1.1999999999999999E-3</v>
      </c>
      <c r="P152" s="702"/>
      <c r="Q152" s="702"/>
      <c r="R152" s="702"/>
      <c r="S152" s="702"/>
      <c r="T152" s="702"/>
      <c r="U152" s="702"/>
      <c r="V152" s="702"/>
      <c r="W152" s="702"/>
      <c r="X152" s="702"/>
      <c r="Y152" s="689"/>
      <c r="Z152" s="689"/>
    </row>
    <row r="153" spans="2:26" x14ac:dyDescent="0.2">
      <c r="B153" s="682">
        <v>42585</v>
      </c>
      <c r="C153" s="703">
        <f t="shared" si="7"/>
        <v>2016</v>
      </c>
      <c r="D153" s="703">
        <f t="shared" si="8"/>
        <v>8</v>
      </c>
      <c r="E153" s="683">
        <v>1E-4</v>
      </c>
      <c r="F153" s="683">
        <v>0.12089999999999999</v>
      </c>
      <c r="G153" s="683">
        <v>0.66469999999999996</v>
      </c>
      <c r="H153" s="683">
        <v>0.21410000000000001</v>
      </c>
      <c r="I153" s="683">
        <v>0</v>
      </c>
      <c r="J153" s="683">
        <v>0</v>
      </c>
      <c r="K153" s="683">
        <v>6.6400000000000001E-2</v>
      </c>
      <c r="L153" s="683">
        <v>0.72049999999999992</v>
      </c>
      <c r="M153" s="683">
        <v>0.21190000000000001</v>
      </c>
      <c r="N153" s="683">
        <v>1E-3</v>
      </c>
      <c r="P153" s="702"/>
      <c r="Q153" s="702"/>
      <c r="R153" s="702"/>
      <c r="S153" s="702"/>
      <c r="T153" s="702"/>
      <c r="U153" s="702"/>
      <c r="V153" s="702"/>
      <c r="W153" s="702"/>
      <c r="X153" s="702"/>
      <c r="Y153" s="689"/>
      <c r="Z153" s="689"/>
    </row>
    <row r="154" spans="2:26" x14ac:dyDescent="0.2">
      <c r="B154" s="682">
        <v>42586</v>
      </c>
      <c r="C154" s="703">
        <f t="shared" si="7"/>
        <v>2016</v>
      </c>
      <c r="D154" s="703">
        <f t="shared" si="8"/>
        <v>8</v>
      </c>
      <c r="E154" s="683">
        <v>3.8E-3</v>
      </c>
      <c r="F154" s="683">
        <v>9.3299999999999994E-2</v>
      </c>
      <c r="G154" s="683">
        <v>0.68159999999999998</v>
      </c>
      <c r="H154" s="683">
        <v>0.22109999999999999</v>
      </c>
      <c r="I154" s="683">
        <v>0</v>
      </c>
      <c r="J154" s="683">
        <v>5.0000000000000001E-4</v>
      </c>
      <c r="K154" s="683">
        <v>7.9000000000000001E-2</v>
      </c>
      <c r="L154" s="683">
        <v>0.69669999999999999</v>
      </c>
      <c r="M154" s="683">
        <v>0.22260000000000002</v>
      </c>
      <c r="N154" s="683">
        <v>1E-3</v>
      </c>
      <c r="P154" s="702"/>
      <c r="Q154" s="702"/>
      <c r="R154" s="702"/>
      <c r="S154" s="702"/>
      <c r="T154" s="702"/>
      <c r="U154" s="702"/>
      <c r="V154" s="702"/>
      <c r="W154" s="702"/>
      <c r="X154" s="702"/>
      <c r="Y154" s="689"/>
      <c r="Z154" s="689"/>
    </row>
    <row r="155" spans="2:26" x14ac:dyDescent="0.2">
      <c r="B155" s="682">
        <v>42587</v>
      </c>
      <c r="C155" s="703">
        <f t="shared" si="7"/>
        <v>2016</v>
      </c>
      <c r="D155" s="703">
        <f t="shared" si="8"/>
        <v>8</v>
      </c>
      <c r="E155" s="683">
        <v>0</v>
      </c>
      <c r="F155" s="683">
        <v>6.480000000000001E-2</v>
      </c>
      <c r="G155" s="683">
        <v>0.72030000000000005</v>
      </c>
      <c r="H155" s="683">
        <v>0.21479999999999999</v>
      </c>
      <c r="I155" s="683">
        <v>0</v>
      </c>
      <c r="J155" s="683">
        <v>5.0000000000000001E-4</v>
      </c>
      <c r="K155" s="683">
        <v>7.8200000000000006E-2</v>
      </c>
      <c r="L155" s="683">
        <v>0.6925</v>
      </c>
      <c r="M155" s="683">
        <v>0.22750000000000001</v>
      </c>
      <c r="N155" s="683">
        <v>1E-3</v>
      </c>
      <c r="P155" s="702"/>
      <c r="Q155" s="702"/>
      <c r="R155" s="702"/>
      <c r="S155" s="702"/>
      <c r="T155" s="702"/>
      <c r="U155" s="702"/>
      <c r="V155" s="702"/>
      <c r="W155" s="702"/>
      <c r="X155" s="702"/>
      <c r="Y155" s="689"/>
      <c r="Z155" s="689"/>
    </row>
    <row r="156" spans="2:26" x14ac:dyDescent="0.2">
      <c r="B156" s="682">
        <v>42588</v>
      </c>
      <c r="C156" s="703">
        <f t="shared" si="7"/>
        <v>2016</v>
      </c>
      <c r="D156" s="703">
        <f t="shared" si="8"/>
        <v>8</v>
      </c>
      <c r="E156" s="683">
        <v>0</v>
      </c>
      <c r="F156" s="683">
        <v>4.8000000000000001E-2</v>
      </c>
      <c r="G156" s="683">
        <v>0.67590000000000006</v>
      </c>
      <c r="H156" s="683">
        <v>0.27600000000000002</v>
      </c>
      <c r="I156" s="683">
        <v>0</v>
      </c>
      <c r="J156" s="683">
        <v>5.0000000000000001E-4</v>
      </c>
      <c r="K156" s="683">
        <v>7.8200000000000006E-2</v>
      </c>
      <c r="L156" s="683">
        <v>0.6765000000000001</v>
      </c>
      <c r="M156" s="683">
        <v>0.24350000000000002</v>
      </c>
      <c r="N156" s="683">
        <v>1E-3</v>
      </c>
      <c r="P156" s="702"/>
      <c r="Q156" s="702"/>
      <c r="R156" s="702"/>
      <c r="S156" s="702"/>
      <c r="T156" s="702"/>
      <c r="U156" s="702"/>
      <c r="V156" s="702"/>
      <c r="W156" s="702"/>
      <c r="X156" s="702"/>
      <c r="Y156" s="689"/>
      <c r="Z156" s="689"/>
    </row>
    <row r="157" spans="2:26" x14ac:dyDescent="0.2">
      <c r="B157" s="682">
        <v>42589</v>
      </c>
      <c r="C157" s="703">
        <f t="shared" si="7"/>
        <v>2016</v>
      </c>
      <c r="D157" s="703">
        <f t="shared" si="8"/>
        <v>8</v>
      </c>
      <c r="E157" s="683">
        <v>0</v>
      </c>
      <c r="F157" s="683">
        <v>5.2600000000000001E-2</v>
      </c>
      <c r="G157" s="683">
        <v>0.75849999999999995</v>
      </c>
      <c r="H157" s="683">
        <v>0.18870000000000001</v>
      </c>
      <c r="I157" s="683">
        <v>0</v>
      </c>
      <c r="J157" s="683">
        <v>5.0000000000000001E-4</v>
      </c>
      <c r="K157" s="683">
        <v>7.4999999999999997E-2</v>
      </c>
      <c r="L157" s="683">
        <v>0.68629999999999991</v>
      </c>
      <c r="M157" s="683">
        <v>0.23699999999999999</v>
      </c>
      <c r="N157" s="683">
        <v>1E-3</v>
      </c>
      <c r="P157" s="702"/>
      <c r="Q157" s="702"/>
      <c r="R157" s="702"/>
      <c r="S157" s="702"/>
      <c r="T157" s="702"/>
      <c r="U157" s="702"/>
      <c r="V157" s="702"/>
      <c r="W157" s="702"/>
      <c r="X157" s="702"/>
      <c r="Y157" s="689"/>
      <c r="Z157" s="689"/>
    </row>
    <row r="158" spans="2:26" x14ac:dyDescent="0.2">
      <c r="B158" s="682">
        <v>42590</v>
      </c>
      <c r="C158" s="703">
        <f t="shared" si="7"/>
        <v>2016</v>
      </c>
      <c r="D158" s="703">
        <f t="shared" si="8"/>
        <v>8</v>
      </c>
      <c r="E158" s="683">
        <v>1.1000000000000001E-3</v>
      </c>
      <c r="F158" s="683">
        <v>6.4199999999999993E-2</v>
      </c>
      <c r="G158" s="683">
        <v>0.77319999999999989</v>
      </c>
      <c r="H158" s="683">
        <v>0.1613</v>
      </c>
      <c r="I158" s="683">
        <v>0</v>
      </c>
      <c r="J158" s="683">
        <v>7.000000000000001E-4</v>
      </c>
      <c r="K158" s="683">
        <v>7.2900000000000006E-2</v>
      </c>
      <c r="L158" s="683">
        <v>0.69700000000000006</v>
      </c>
      <c r="M158" s="683">
        <v>0.22820000000000001</v>
      </c>
      <c r="N158" s="683">
        <v>1E-3</v>
      </c>
      <c r="P158" s="702"/>
      <c r="Q158" s="702"/>
      <c r="R158" s="702"/>
      <c r="S158" s="702"/>
      <c r="T158" s="702"/>
      <c r="U158" s="702"/>
      <c r="V158" s="702"/>
      <c r="W158" s="702"/>
      <c r="X158" s="702"/>
      <c r="Y158" s="689"/>
      <c r="Z158" s="689"/>
    </row>
    <row r="159" spans="2:26" x14ac:dyDescent="0.2">
      <c r="B159" s="682">
        <v>42591</v>
      </c>
      <c r="C159" s="703">
        <f t="shared" si="7"/>
        <v>2016</v>
      </c>
      <c r="D159" s="703">
        <f t="shared" si="8"/>
        <v>8</v>
      </c>
      <c r="E159" s="683">
        <v>0</v>
      </c>
      <c r="F159" s="683">
        <v>2.4799999999999999E-2</v>
      </c>
      <c r="G159" s="683">
        <v>0.78579999999999994</v>
      </c>
      <c r="H159" s="683">
        <v>0.18920000000000001</v>
      </c>
      <c r="I159" s="683">
        <v>0</v>
      </c>
      <c r="J159" s="683">
        <v>7.000000000000001E-4</v>
      </c>
      <c r="K159" s="683">
        <v>6.6900000000000001E-2</v>
      </c>
      <c r="L159" s="683">
        <v>0.7229000000000001</v>
      </c>
      <c r="M159" s="683">
        <v>0.20929999999999999</v>
      </c>
      <c r="N159" s="683">
        <v>0</v>
      </c>
      <c r="P159" s="702"/>
      <c r="Q159" s="702"/>
      <c r="R159" s="702"/>
      <c r="S159" s="702"/>
      <c r="T159" s="702"/>
      <c r="U159" s="702"/>
      <c r="V159" s="702"/>
      <c r="W159" s="702"/>
      <c r="X159" s="702"/>
      <c r="Y159" s="689"/>
      <c r="Z159" s="689"/>
    </row>
    <row r="160" spans="2:26" x14ac:dyDescent="0.2">
      <c r="B160" s="682">
        <v>42592</v>
      </c>
      <c r="C160" s="703">
        <f t="shared" si="7"/>
        <v>2016</v>
      </c>
      <c r="D160" s="703">
        <f t="shared" si="8"/>
        <v>8</v>
      </c>
      <c r="E160" s="683">
        <v>1.1999999999999999E-3</v>
      </c>
      <c r="F160" s="683">
        <v>6.2899999999999998E-2</v>
      </c>
      <c r="G160" s="683">
        <v>0.76280000000000003</v>
      </c>
      <c r="H160" s="683">
        <v>0.1729</v>
      </c>
      <c r="I160" s="683">
        <v>0</v>
      </c>
      <c r="J160" s="683">
        <v>8.0000000000000004E-4</v>
      </c>
      <c r="K160" s="683">
        <v>5.8700000000000002E-2</v>
      </c>
      <c r="L160" s="683">
        <v>0.7369</v>
      </c>
      <c r="M160" s="683">
        <v>0.2034</v>
      </c>
      <c r="N160" s="683">
        <v>0</v>
      </c>
      <c r="P160" s="702"/>
      <c r="Q160" s="702"/>
      <c r="R160" s="702"/>
      <c r="S160" s="702"/>
      <c r="T160" s="702"/>
      <c r="U160" s="702"/>
      <c r="V160" s="702"/>
      <c r="W160" s="702"/>
      <c r="X160" s="702"/>
      <c r="Y160" s="689"/>
      <c r="Z160" s="689"/>
    </row>
    <row r="161" spans="1:26" x14ac:dyDescent="0.2">
      <c r="A161" s="704" t="s">
        <v>458</v>
      </c>
      <c r="B161" s="682">
        <v>42593</v>
      </c>
      <c r="C161" s="703">
        <f t="shared" si="7"/>
        <v>2016</v>
      </c>
      <c r="D161" s="703">
        <f t="shared" si="8"/>
        <v>8</v>
      </c>
      <c r="E161" s="683">
        <v>0</v>
      </c>
      <c r="F161" s="683">
        <v>3.2500000000000001E-2</v>
      </c>
      <c r="G161" s="683">
        <v>0.89359999999999995</v>
      </c>
      <c r="H161" s="683">
        <v>7.3800000000000004E-2</v>
      </c>
      <c r="I161" s="683">
        <v>0</v>
      </c>
      <c r="J161" s="683">
        <v>2.9999999999999997E-4</v>
      </c>
      <c r="K161" s="683">
        <v>0.05</v>
      </c>
      <c r="L161" s="683">
        <v>0.76719999999999999</v>
      </c>
      <c r="M161" s="683">
        <v>0.18239999999999998</v>
      </c>
      <c r="N161" s="683">
        <v>0</v>
      </c>
      <c r="P161" s="702"/>
      <c r="Q161" s="702"/>
      <c r="R161" s="702"/>
      <c r="S161" s="702"/>
      <c r="T161" s="702"/>
      <c r="U161" s="702"/>
      <c r="V161" s="702"/>
      <c r="W161" s="702"/>
      <c r="X161" s="702"/>
      <c r="Y161" s="689"/>
      <c r="Z161" s="689"/>
    </row>
    <row r="162" spans="1:26" x14ac:dyDescent="0.2">
      <c r="B162" s="682">
        <v>42594</v>
      </c>
      <c r="C162" s="703">
        <f t="shared" si="7"/>
        <v>2016</v>
      </c>
      <c r="D162" s="703">
        <f t="shared" si="8"/>
        <v>8</v>
      </c>
      <c r="E162" s="683">
        <v>0</v>
      </c>
      <c r="F162" s="683">
        <v>2.8900000000000002E-2</v>
      </c>
      <c r="G162" s="683">
        <v>0.873</v>
      </c>
      <c r="H162" s="683">
        <v>9.7899999999999987E-2</v>
      </c>
      <c r="I162" s="683">
        <v>0</v>
      </c>
      <c r="J162" s="683">
        <v>2.9999999999999997E-4</v>
      </c>
      <c r="K162" s="683">
        <v>4.4800000000000006E-2</v>
      </c>
      <c r="L162" s="683">
        <v>0.78900000000000003</v>
      </c>
      <c r="M162" s="683">
        <v>0.16570000000000001</v>
      </c>
      <c r="N162" s="683">
        <v>0</v>
      </c>
      <c r="P162" s="702"/>
      <c r="Q162" s="702"/>
      <c r="R162" s="702"/>
      <c r="S162" s="702"/>
      <c r="T162" s="702"/>
      <c r="U162" s="702"/>
      <c r="V162" s="702"/>
      <c r="W162" s="702"/>
      <c r="X162" s="702"/>
      <c r="Y162" s="689"/>
      <c r="Z162" s="689"/>
    </row>
    <row r="163" spans="1:26" x14ac:dyDescent="0.2">
      <c r="B163" s="682">
        <v>42595</v>
      </c>
      <c r="C163" s="703">
        <f t="shared" si="7"/>
        <v>2016</v>
      </c>
      <c r="D163" s="703">
        <f t="shared" si="8"/>
        <v>8</v>
      </c>
      <c r="E163" s="683">
        <v>0</v>
      </c>
      <c r="F163" s="683">
        <v>2.18E-2</v>
      </c>
      <c r="G163" s="683">
        <v>0.89650000000000007</v>
      </c>
      <c r="H163" s="683">
        <v>8.1500000000000003E-2</v>
      </c>
      <c r="I163" s="683">
        <v>0</v>
      </c>
      <c r="J163" s="683">
        <v>2.9999999999999997E-4</v>
      </c>
      <c r="K163" s="683">
        <v>4.1100000000000005E-2</v>
      </c>
      <c r="L163" s="683">
        <v>0.82050000000000001</v>
      </c>
      <c r="M163" s="683">
        <v>0.13789999999999999</v>
      </c>
      <c r="N163" s="683">
        <v>0</v>
      </c>
      <c r="P163" s="702"/>
      <c r="Q163" s="702"/>
      <c r="R163" s="702"/>
      <c r="S163" s="702"/>
      <c r="T163" s="702"/>
      <c r="U163" s="702"/>
      <c r="V163" s="702"/>
      <c r="W163" s="702"/>
      <c r="X163" s="702"/>
      <c r="Y163" s="689"/>
      <c r="Z163" s="689"/>
    </row>
    <row r="164" spans="1:26" x14ac:dyDescent="0.2">
      <c r="B164" s="682">
        <v>42596</v>
      </c>
      <c r="C164" s="703">
        <f t="shared" si="7"/>
        <v>2016</v>
      </c>
      <c r="D164" s="703">
        <f t="shared" si="8"/>
        <v>8</v>
      </c>
      <c r="E164" s="683">
        <v>0</v>
      </c>
      <c r="F164" s="683">
        <v>5.5199999999999999E-2</v>
      </c>
      <c r="G164" s="683">
        <v>0.82050000000000001</v>
      </c>
      <c r="H164" s="683">
        <v>0.1241</v>
      </c>
      <c r="I164" s="683">
        <v>0</v>
      </c>
      <c r="J164" s="683">
        <v>2.9999999999999997E-4</v>
      </c>
      <c r="K164" s="683">
        <v>4.1500000000000002E-2</v>
      </c>
      <c r="L164" s="683">
        <v>0.82930000000000004</v>
      </c>
      <c r="M164" s="683">
        <v>0.12869999999999998</v>
      </c>
      <c r="N164" s="683">
        <v>0</v>
      </c>
      <c r="P164" s="702"/>
      <c r="Q164" s="702"/>
      <c r="R164" s="702"/>
      <c r="S164" s="702"/>
      <c r="T164" s="702"/>
      <c r="U164" s="702"/>
      <c r="V164" s="702"/>
      <c r="W164" s="702"/>
      <c r="X164" s="702"/>
      <c r="Y164" s="689"/>
      <c r="Z164" s="689"/>
    </row>
    <row r="165" spans="1:26" x14ac:dyDescent="0.2">
      <c r="B165" s="682">
        <v>42597</v>
      </c>
      <c r="C165" s="703">
        <f t="shared" si="7"/>
        <v>2016</v>
      </c>
      <c r="D165" s="703">
        <f t="shared" si="8"/>
        <v>8</v>
      </c>
      <c r="E165" s="683">
        <v>0</v>
      </c>
      <c r="F165" s="683">
        <v>7.000000000000001E-4</v>
      </c>
      <c r="G165" s="683">
        <v>0.91980000000000006</v>
      </c>
      <c r="H165" s="683">
        <v>7.9399999999999998E-2</v>
      </c>
      <c r="I165" s="683">
        <v>0</v>
      </c>
      <c r="J165" s="683">
        <v>1E-4</v>
      </c>
      <c r="K165" s="683">
        <v>3.2400000000000005E-2</v>
      </c>
      <c r="L165" s="683">
        <v>0.85030000000000006</v>
      </c>
      <c r="M165" s="683">
        <v>0.11699999999999999</v>
      </c>
      <c r="N165" s="683">
        <v>0</v>
      </c>
      <c r="P165" s="702"/>
      <c r="Q165" s="702"/>
      <c r="R165" s="702"/>
      <c r="S165" s="702"/>
      <c r="T165" s="702"/>
      <c r="U165" s="702"/>
      <c r="V165" s="702"/>
      <c r="W165" s="702"/>
      <c r="X165" s="702"/>
      <c r="Y165" s="689"/>
      <c r="Z165" s="689"/>
    </row>
    <row r="166" spans="1:26" x14ac:dyDescent="0.2">
      <c r="B166" s="682">
        <v>42598</v>
      </c>
      <c r="C166" s="703">
        <f t="shared" si="7"/>
        <v>2016</v>
      </c>
      <c r="D166" s="703">
        <f t="shared" si="8"/>
        <v>8</v>
      </c>
      <c r="E166" s="683">
        <v>0</v>
      </c>
      <c r="F166" s="683">
        <v>0</v>
      </c>
      <c r="G166" s="683">
        <v>0</v>
      </c>
      <c r="H166" s="683">
        <v>0</v>
      </c>
      <c r="I166" s="683">
        <v>0</v>
      </c>
      <c r="J166" s="683">
        <v>1E-4</v>
      </c>
      <c r="K166" s="683">
        <v>2.8900000000000002E-2</v>
      </c>
      <c r="L166" s="683">
        <v>0.73799999999999999</v>
      </c>
      <c r="M166" s="683">
        <v>8.9900000000000008E-2</v>
      </c>
      <c r="N166" s="683">
        <v>0</v>
      </c>
      <c r="P166" s="702"/>
      <c r="Q166" s="702"/>
      <c r="R166" s="702"/>
      <c r="S166" s="702"/>
      <c r="T166" s="702"/>
      <c r="U166" s="702"/>
      <c r="V166" s="702"/>
      <c r="W166" s="702"/>
      <c r="X166" s="702"/>
      <c r="Y166" s="689"/>
      <c r="Z166" s="689"/>
    </row>
    <row r="167" spans="1:26" x14ac:dyDescent="0.2">
      <c r="B167" s="682">
        <v>42599</v>
      </c>
      <c r="C167" s="703">
        <f t="shared" si="7"/>
        <v>2016</v>
      </c>
      <c r="D167" s="703">
        <f t="shared" si="8"/>
        <v>8</v>
      </c>
      <c r="E167" s="683">
        <v>1E-4</v>
      </c>
      <c r="F167" s="683">
        <v>7.51E-2</v>
      </c>
      <c r="G167" s="683">
        <v>0.70269999999999999</v>
      </c>
      <c r="H167" s="683">
        <v>0.222</v>
      </c>
      <c r="I167" s="683">
        <v>0</v>
      </c>
      <c r="J167" s="683">
        <v>0</v>
      </c>
      <c r="K167" s="683">
        <v>3.0600000000000002E-2</v>
      </c>
      <c r="L167" s="683">
        <v>0.72939999999999994</v>
      </c>
      <c r="M167" s="683">
        <v>9.6999999999999989E-2</v>
      </c>
      <c r="N167" s="683">
        <v>0</v>
      </c>
      <c r="P167" s="702"/>
      <c r="Q167" s="702"/>
      <c r="R167" s="702"/>
      <c r="S167" s="702"/>
      <c r="T167" s="702"/>
      <c r="U167" s="702"/>
      <c r="V167" s="702"/>
      <c r="W167" s="702"/>
      <c r="X167" s="702"/>
      <c r="Y167" s="689"/>
      <c r="Z167" s="689"/>
    </row>
    <row r="168" spans="1:26" x14ac:dyDescent="0.2">
      <c r="B168" s="682">
        <v>42600</v>
      </c>
      <c r="C168" s="703">
        <f t="shared" si="7"/>
        <v>2016</v>
      </c>
      <c r="D168" s="703">
        <f t="shared" si="8"/>
        <v>8</v>
      </c>
      <c r="E168" s="683">
        <v>0</v>
      </c>
      <c r="F168" s="683">
        <v>6.6500000000000004E-2</v>
      </c>
      <c r="G168" s="683">
        <v>0.74060000000000004</v>
      </c>
      <c r="H168" s="683">
        <v>0.1928</v>
      </c>
      <c r="I168" s="683">
        <v>0</v>
      </c>
      <c r="J168" s="683">
        <v>0</v>
      </c>
      <c r="K168" s="683">
        <v>3.5499999999999997E-2</v>
      </c>
      <c r="L168" s="683">
        <v>0.70760000000000001</v>
      </c>
      <c r="M168" s="683">
        <v>0.114</v>
      </c>
      <c r="N168" s="683">
        <v>0</v>
      </c>
      <c r="P168" s="702"/>
      <c r="Q168" s="702"/>
      <c r="R168" s="702"/>
      <c r="S168" s="702"/>
      <c r="T168" s="702"/>
      <c r="U168" s="702"/>
      <c r="V168" s="702"/>
      <c r="W168" s="702"/>
      <c r="X168" s="702"/>
      <c r="Y168" s="689"/>
      <c r="Z168" s="689"/>
    </row>
    <row r="169" spans="1:26" x14ac:dyDescent="0.2">
      <c r="B169" s="682">
        <v>42601</v>
      </c>
      <c r="C169" s="703">
        <f t="shared" si="7"/>
        <v>2016</v>
      </c>
      <c r="D169" s="703">
        <f t="shared" si="8"/>
        <v>8</v>
      </c>
      <c r="E169" s="683">
        <v>0</v>
      </c>
      <c r="F169" s="683">
        <v>4.4999999999999998E-2</v>
      </c>
      <c r="G169" s="683">
        <v>0.77040000000000008</v>
      </c>
      <c r="H169" s="683">
        <v>0.18440000000000001</v>
      </c>
      <c r="I169" s="683">
        <v>0</v>
      </c>
      <c r="J169" s="683">
        <v>0</v>
      </c>
      <c r="K169" s="683">
        <v>3.78E-2</v>
      </c>
      <c r="L169" s="683">
        <v>0.69290000000000007</v>
      </c>
      <c r="M169" s="683">
        <v>0.1263</v>
      </c>
      <c r="N169" s="683">
        <v>0</v>
      </c>
      <c r="P169" s="702"/>
      <c r="Q169" s="702"/>
      <c r="R169" s="702"/>
      <c r="S169" s="702"/>
      <c r="T169" s="702"/>
      <c r="U169" s="702"/>
      <c r="V169" s="702"/>
      <c r="W169" s="702"/>
      <c r="X169" s="702"/>
      <c r="Y169" s="689"/>
      <c r="Z169" s="689"/>
    </row>
    <row r="170" spans="1:26" x14ac:dyDescent="0.2">
      <c r="B170" s="682">
        <v>42602</v>
      </c>
      <c r="C170" s="703">
        <f t="shared" si="7"/>
        <v>2016</v>
      </c>
      <c r="D170" s="703">
        <f t="shared" si="8"/>
        <v>8</v>
      </c>
      <c r="E170" s="683">
        <v>0</v>
      </c>
      <c r="F170" s="683">
        <v>1.8200000000000001E-2</v>
      </c>
      <c r="G170" s="683">
        <v>0.72640000000000005</v>
      </c>
      <c r="H170" s="683">
        <v>0.25530000000000003</v>
      </c>
      <c r="I170" s="683">
        <v>0</v>
      </c>
      <c r="J170" s="683">
        <v>0</v>
      </c>
      <c r="K170" s="683">
        <v>3.7200000000000004E-2</v>
      </c>
      <c r="L170" s="683">
        <v>0.66859999999999997</v>
      </c>
      <c r="M170" s="683">
        <v>0.15109999999999998</v>
      </c>
      <c r="N170" s="683">
        <v>0</v>
      </c>
      <c r="P170" s="702"/>
      <c r="Q170" s="702"/>
      <c r="R170" s="702"/>
      <c r="S170" s="702"/>
      <c r="T170" s="702"/>
      <c r="U170" s="702"/>
      <c r="V170" s="702"/>
      <c r="W170" s="702"/>
      <c r="X170" s="702"/>
      <c r="Y170" s="689"/>
      <c r="Z170" s="689"/>
    </row>
    <row r="171" spans="1:26" x14ac:dyDescent="0.2">
      <c r="B171" s="682">
        <v>42603</v>
      </c>
      <c r="C171" s="703">
        <f t="shared" si="7"/>
        <v>2016</v>
      </c>
      <c r="D171" s="703">
        <f t="shared" si="8"/>
        <v>8</v>
      </c>
      <c r="E171" s="683">
        <v>0</v>
      </c>
      <c r="F171" s="683">
        <v>0</v>
      </c>
      <c r="G171" s="683">
        <v>0</v>
      </c>
      <c r="H171" s="683">
        <v>0</v>
      </c>
      <c r="I171" s="683">
        <v>0</v>
      </c>
      <c r="J171" s="683">
        <v>0</v>
      </c>
      <c r="K171" s="683">
        <v>2.9300000000000003E-2</v>
      </c>
      <c r="L171" s="683">
        <v>0.5514</v>
      </c>
      <c r="M171" s="683">
        <v>0.13339999999999999</v>
      </c>
      <c r="N171" s="683">
        <v>0</v>
      </c>
      <c r="P171" s="702"/>
      <c r="Q171" s="702"/>
      <c r="R171" s="702"/>
      <c r="S171" s="702"/>
      <c r="T171" s="702"/>
      <c r="U171" s="702"/>
      <c r="V171" s="702"/>
      <c r="W171" s="702"/>
      <c r="X171" s="702"/>
      <c r="Y171" s="689"/>
      <c r="Z171" s="689"/>
    </row>
    <row r="172" spans="1:26" x14ac:dyDescent="0.2">
      <c r="B172" s="682">
        <v>42604</v>
      </c>
      <c r="C172" s="703">
        <f t="shared" si="7"/>
        <v>2016</v>
      </c>
      <c r="D172" s="703">
        <f t="shared" si="8"/>
        <v>8</v>
      </c>
      <c r="E172" s="683">
        <v>0</v>
      </c>
      <c r="F172" s="683">
        <v>3.0000000000000001E-3</v>
      </c>
      <c r="G172" s="683">
        <v>0.97560000000000002</v>
      </c>
      <c r="H172" s="683">
        <v>2.1299999999999999E-2</v>
      </c>
      <c r="I172" s="683">
        <v>0</v>
      </c>
      <c r="J172" s="683">
        <v>0</v>
      </c>
      <c r="K172" s="683">
        <v>2.9700000000000001E-2</v>
      </c>
      <c r="L172" s="683">
        <v>0.55940000000000001</v>
      </c>
      <c r="M172" s="683">
        <v>0.12509999999999999</v>
      </c>
      <c r="N172" s="683">
        <v>0</v>
      </c>
      <c r="P172" s="702"/>
      <c r="Q172" s="702"/>
      <c r="R172" s="702"/>
      <c r="S172" s="702"/>
      <c r="T172" s="702"/>
      <c r="U172" s="702"/>
      <c r="V172" s="702"/>
      <c r="W172" s="702"/>
      <c r="X172" s="702"/>
      <c r="Y172" s="689"/>
      <c r="Z172" s="689"/>
    </row>
    <row r="173" spans="1:26" x14ac:dyDescent="0.2">
      <c r="B173" s="682">
        <v>42605</v>
      </c>
      <c r="C173" s="703">
        <f t="shared" si="7"/>
        <v>2016</v>
      </c>
      <c r="D173" s="703">
        <f t="shared" si="8"/>
        <v>8</v>
      </c>
      <c r="E173" s="683">
        <v>0</v>
      </c>
      <c r="F173" s="683">
        <v>5.67E-2</v>
      </c>
      <c r="G173" s="683">
        <v>0.77060000000000006</v>
      </c>
      <c r="H173" s="683">
        <v>0.1726</v>
      </c>
      <c r="I173" s="683">
        <v>0</v>
      </c>
      <c r="J173" s="683">
        <v>0</v>
      </c>
      <c r="K173" s="683">
        <v>3.78E-2</v>
      </c>
      <c r="L173" s="683">
        <v>0.6694</v>
      </c>
      <c r="M173" s="683">
        <v>0.14980000000000002</v>
      </c>
      <c r="N173" s="683">
        <v>0</v>
      </c>
      <c r="P173" s="702"/>
      <c r="Q173" s="702"/>
      <c r="R173" s="702"/>
      <c r="S173" s="702"/>
      <c r="T173" s="702"/>
      <c r="U173" s="702"/>
      <c r="V173" s="702"/>
      <c r="W173" s="702"/>
      <c r="X173" s="702"/>
      <c r="Y173" s="689"/>
      <c r="Z173" s="689"/>
    </row>
    <row r="174" spans="1:26" x14ac:dyDescent="0.2">
      <c r="B174" s="682">
        <v>42606</v>
      </c>
      <c r="C174" s="703">
        <f t="shared" si="7"/>
        <v>2016</v>
      </c>
      <c r="D174" s="703">
        <f t="shared" si="8"/>
        <v>8</v>
      </c>
      <c r="E174" s="683">
        <v>0</v>
      </c>
      <c r="F174" s="683">
        <v>3.9100000000000003E-2</v>
      </c>
      <c r="G174" s="683">
        <v>0.74549999999999994</v>
      </c>
      <c r="H174" s="683">
        <v>0.2145</v>
      </c>
      <c r="I174" s="683">
        <v>7.000000000000001E-4</v>
      </c>
      <c r="J174" s="683">
        <v>0</v>
      </c>
      <c r="K174" s="683">
        <v>3.2599999999999997E-2</v>
      </c>
      <c r="L174" s="683">
        <v>0.67559999999999998</v>
      </c>
      <c r="M174" s="683">
        <v>0.1487</v>
      </c>
      <c r="N174" s="683">
        <v>1E-4</v>
      </c>
      <c r="P174" s="702"/>
      <c r="Q174" s="702"/>
      <c r="R174" s="702"/>
      <c r="S174" s="702"/>
      <c r="T174" s="702"/>
      <c r="U174" s="702"/>
      <c r="V174" s="702"/>
      <c r="W174" s="702"/>
      <c r="X174" s="702"/>
      <c r="Y174" s="689"/>
      <c r="Z174" s="689"/>
    </row>
    <row r="175" spans="1:26" x14ac:dyDescent="0.2">
      <c r="B175" s="682">
        <v>42607</v>
      </c>
      <c r="C175" s="703">
        <f t="shared" si="7"/>
        <v>2016</v>
      </c>
      <c r="D175" s="703">
        <f t="shared" si="8"/>
        <v>8</v>
      </c>
      <c r="E175" s="683">
        <v>9.0000000000000011E-3</v>
      </c>
      <c r="F175" s="683">
        <v>4.2599999999999999E-2</v>
      </c>
      <c r="G175" s="683">
        <v>0.74950000000000006</v>
      </c>
      <c r="H175" s="683">
        <v>0.19870000000000002</v>
      </c>
      <c r="I175" s="683">
        <v>0</v>
      </c>
      <c r="J175" s="683">
        <v>1.1999999999999999E-3</v>
      </c>
      <c r="K175" s="683">
        <v>2.92E-2</v>
      </c>
      <c r="L175" s="683">
        <v>0.67680000000000007</v>
      </c>
      <c r="M175" s="683">
        <v>0.14949999999999999</v>
      </c>
      <c r="N175" s="683">
        <v>1E-4</v>
      </c>
      <c r="P175" s="702"/>
      <c r="Q175" s="702"/>
      <c r="R175" s="702"/>
      <c r="S175" s="702"/>
      <c r="T175" s="702"/>
      <c r="U175" s="702"/>
      <c r="V175" s="702"/>
      <c r="W175" s="702"/>
      <c r="X175" s="702"/>
      <c r="Y175" s="689"/>
      <c r="Z175" s="689"/>
    </row>
    <row r="176" spans="1:26" x14ac:dyDescent="0.2">
      <c r="B176" s="682">
        <v>42608</v>
      </c>
      <c r="C176" s="703">
        <f t="shared" si="7"/>
        <v>2016</v>
      </c>
      <c r="D176" s="703">
        <f t="shared" si="8"/>
        <v>8</v>
      </c>
      <c r="E176" s="683">
        <v>4.5999999999999999E-3</v>
      </c>
      <c r="F176" s="683">
        <v>3.8699999999999998E-2</v>
      </c>
      <c r="G176" s="683">
        <v>0.73909999999999998</v>
      </c>
      <c r="H176" s="683">
        <v>0.21679999999999999</v>
      </c>
      <c r="I176" s="683">
        <v>5.9999999999999995E-4</v>
      </c>
      <c r="J176" s="683">
        <v>1.9E-3</v>
      </c>
      <c r="K176" s="683">
        <v>2.8300000000000002E-2</v>
      </c>
      <c r="L176" s="683">
        <v>0.67230000000000001</v>
      </c>
      <c r="M176" s="683">
        <v>0.1542</v>
      </c>
      <c r="N176" s="683">
        <v>1E-4</v>
      </c>
      <c r="P176" s="702"/>
      <c r="Q176" s="702"/>
      <c r="R176" s="702"/>
      <c r="S176" s="702"/>
      <c r="T176" s="702"/>
      <c r="U176" s="702"/>
      <c r="V176" s="702"/>
      <c r="W176" s="702"/>
      <c r="X176" s="702"/>
      <c r="Y176" s="689"/>
      <c r="Z176" s="689"/>
    </row>
    <row r="177" spans="1:26" x14ac:dyDescent="0.2">
      <c r="B177" s="682">
        <v>42609</v>
      </c>
      <c r="C177" s="703">
        <f t="shared" si="7"/>
        <v>2016</v>
      </c>
      <c r="D177" s="703">
        <f t="shared" si="8"/>
        <v>8</v>
      </c>
      <c r="E177" s="683">
        <v>0</v>
      </c>
      <c r="F177" s="683">
        <v>5.67E-2</v>
      </c>
      <c r="G177" s="683">
        <v>0.8145</v>
      </c>
      <c r="H177" s="683">
        <v>0.12869999999999998</v>
      </c>
      <c r="I177" s="683">
        <v>0</v>
      </c>
      <c r="J177" s="683">
        <v>1.9E-3</v>
      </c>
      <c r="K177" s="683">
        <v>3.3799999999999997E-2</v>
      </c>
      <c r="L177" s="683">
        <v>0.68489999999999995</v>
      </c>
      <c r="M177" s="683">
        <v>0.1361</v>
      </c>
      <c r="N177" s="683">
        <v>1E-4</v>
      </c>
      <c r="P177" s="702"/>
      <c r="Q177" s="702"/>
      <c r="R177" s="702"/>
      <c r="S177" s="702"/>
      <c r="T177" s="702"/>
      <c r="U177" s="702"/>
      <c r="V177" s="702"/>
      <c r="W177" s="702"/>
      <c r="X177" s="702"/>
      <c r="Y177" s="689"/>
      <c r="Z177" s="689"/>
    </row>
    <row r="178" spans="1:26" x14ac:dyDescent="0.2">
      <c r="B178" s="682">
        <v>42610</v>
      </c>
      <c r="C178" s="703">
        <f t="shared" si="7"/>
        <v>2016</v>
      </c>
      <c r="D178" s="703">
        <f t="shared" si="8"/>
        <v>8</v>
      </c>
      <c r="E178" s="683">
        <v>0</v>
      </c>
      <c r="F178" s="683">
        <v>5.9000000000000004E-2</v>
      </c>
      <c r="G178" s="683">
        <v>0.80230000000000001</v>
      </c>
      <c r="H178" s="683">
        <v>0.13849999999999998</v>
      </c>
      <c r="I178" s="683">
        <v>1E-4</v>
      </c>
      <c r="J178" s="683">
        <v>1.9E-3</v>
      </c>
      <c r="K178" s="683">
        <v>4.2199999999999994E-2</v>
      </c>
      <c r="L178" s="683">
        <v>0.79959999999999998</v>
      </c>
      <c r="M178" s="683">
        <v>0.15590000000000001</v>
      </c>
      <c r="N178" s="683">
        <v>2.0000000000000001E-4</v>
      </c>
      <c r="P178" s="702"/>
      <c r="Q178" s="702"/>
      <c r="R178" s="702"/>
      <c r="S178" s="702"/>
      <c r="T178" s="702"/>
      <c r="U178" s="702"/>
      <c r="V178" s="702"/>
      <c r="W178" s="702"/>
      <c r="X178" s="702"/>
      <c r="Y178" s="689"/>
      <c r="Z178" s="689"/>
    </row>
    <row r="179" spans="1:26" x14ac:dyDescent="0.2">
      <c r="B179" s="682">
        <v>42611</v>
      </c>
      <c r="C179" s="703">
        <f t="shared" si="7"/>
        <v>2016</v>
      </c>
      <c r="D179" s="703">
        <f t="shared" si="8"/>
        <v>8</v>
      </c>
      <c r="E179" s="683">
        <v>0</v>
      </c>
      <c r="F179" s="683">
        <v>4.3200000000000002E-2</v>
      </c>
      <c r="G179" s="683">
        <v>0.77180000000000004</v>
      </c>
      <c r="H179" s="683">
        <v>0.18479999999999999</v>
      </c>
      <c r="I179" s="683">
        <v>0</v>
      </c>
      <c r="J179" s="683">
        <v>1.9E-3</v>
      </c>
      <c r="K179" s="683">
        <v>4.8000000000000001E-2</v>
      </c>
      <c r="L179" s="683">
        <v>0.77049999999999996</v>
      </c>
      <c r="M179" s="683">
        <v>0.17920000000000003</v>
      </c>
      <c r="N179" s="683">
        <v>2.0000000000000001E-4</v>
      </c>
      <c r="P179" s="702"/>
      <c r="Q179" s="702"/>
      <c r="R179" s="702"/>
      <c r="S179" s="702"/>
      <c r="T179" s="702"/>
      <c r="U179" s="702"/>
      <c r="V179" s="702"/>
      <c r="W179" s="702"/>
      <c r="X179" s="702"/>
      <c r="Y179" s="689"/>
      <c r="Z179" s="689"/>
    </row>
    <row r="180" spans="1:26" x14ac:dyDescent="0.2">
      <c r="B180" s="682">
        <v>42612</v>
      </c>
      <c r="C180" s="703">
        <f t="shared" si="7"/>
        <v>2016</v>
      </c>
      <c r="D180" s="703">
        <f t="shared" si="8"/>
        <v>8</v>
      </c>
      <c r="E180" s="683">
        <v>0</v>
      </c>
      <c r="F180" s="683">
        <v>2.7000000000000003E-2</v>
      </c>
      <c r="G180" s="683">
        <v>0.7762</v>
      </c>
      <c r="H180" s="683">
        <v>0.1966</v>
      </c>
      <c r="I180" s="683">
        <v>0</v>
      </c>
      <c r="J180" s="683">
        <v>1.9E-3</v>
      </c>
      <c r="K180" s="683">
        <v>4.3799999999999999E-2</v>
      </c>
      <c r="L180" s="683">
        <v>0.77129999999999999</v>
      </c>
      <c r="M180" s="683">
        <v>0.18260000000000001</v>
      </c>
      <c r="N180" s="683">
        <v>2.0000000000000001E-4</v>
      </c>
      <c r="P180" s="702"/>
      <c r="Q180" s="702"/>
      <c r="R180" s="702"/>
      <c r="S180" s="702"/>
      <c r="T180" s="702"/>
      <c r="U180" s="702"/>
      <c r="V180" s="702"/>
      <c r="W180" s="702"/>
      <c r="X180" s="702"/>
      <c r="Y180" s="689"/>
      <c r="Z180" s="689"/>
    </row>
    <row r="181" spans="1:26" x14ac:dyDescent="0.2">
      <c r="B181" s="682">
        <v>42613</v>
      </c>
      <c r="C181" s="703">
        <f t="shared" si="7"/>
        <v>2016</v>
      </c>
      <c r="D181" s="703">
        <f t="shared" si="8"/>
        <v>8</v>
      </c>
      <c r="E181" s="683">
        <v>0</v>
      </c>
      <c r="F181" s="683">
        <v>4.9599999999999998E-2</v>
      </c>
      <c r="G181" s="683">
        <v>0.6855</v>
      </c>
      <c r="H181" s="683">
        <v>0.26479999999999998</v>
      </c>
      <c r="I181" s="683">
        <v>0</v>
      </c>
      <c r="J181" s="683">
        <v>1.9E-3</v>
      </c>
      <c r="K181" s="683">
        <v>4.53E-2</v>
      </c>
      <c r="L181" s="683">
        <v>0.76269999999999993</v>
      </c>
      <c r="M181" s="683">
        <v>0.1898</v>
      </c>
      <c r="N181" s="683">
        <v>1E-4</v>
      </c>
      <c r="P181" s="702"/>
      <c r="Q181" s="702"/>
      <c r="R181" s="702"/>
      <c r="S181" s="702"/>
      <c r="T181" s="702"/>
      <c r="U181" s="702"/>
      <c r="V181" s="702"/>
      <c r="W181" s="702"/>
      <c r="X181" s="702"/>
      <c r="Y181" s="689"/>
      <c r="Z181" s="689"/>
    </row>
    <row r="182" spans="1:26" x14ac:dyDescent="0.2">
      <c r="B182" s="682">
        <v>42614</v>
      </c>
      <c r="C182" s="703">
        <f t="shared" si="7"/>
        <v>2016</v>
      </c>
      <c r="D182" s="703">
        <f t="shared" si="8"/>
        <v>9</v>
      </c>
      <c r="E182" s="683">
        <v>0</v>
      </c>
      <c r="F182" s="683">
        <v>5.3899999999999997E-2</v>
      </c>
      <c r="G182" s="683">
        <v>0.71849999999999992</v>
      </c>
      <c r="H182" s="683">
        <v>0.22750000000000001</v>
      </c>
      <c r="I182" s="683">
        <v>0</v>
      </c>
      <c r="J182" s="683">
        <v>5.9999999999999995E-4</v>
      </c>
      <c r="K182" s="683">
        <v>4.6900000000000004E-2</v>
      </c>
      <c r="L182" s="683">
        <v>0.75829999999999997</v>
      </c>
      <c r="M182" s="683">
        <v>0.19390000000000002</v>
      </c>
      <c r="N182" s="683">
        <v>1E-4</v>
      </c>
      <c r="P182" s="702"/>
      <c r="Q182" s="702"/>
      <c r="R182" s="702"/>
      <c r="S182" s="702"/>
      <c r="T182" s="702"/>
      <c r="U182" s="702"/>
      <c r="V182" s="702"/>
      <c r="W182" s="702"/>
      <c r="X182" s="702"/>
      <c r="Y182" s="689"/>
      <c r="Z182" s="689"/>
    </row>
    <row r="183" spans="1:26" x14ac:dyDescent="0.2">
      <c r="B183" s="682">
        <v>42615</v>
      </c>
      <c r="C183" s="703">
        <f t="shared" si="7"/>
        <v>2016</v>
      </c>
      <c r="D183" s="703">
        <f t="shared" si="8"/>
        <v>9</v>
      </c>
      <c r="E183" s="683">
        <v>0</v>
      </c>
      <c r="F183" s="683">
        <v>3.8699999999999998E-2</v>
      </c>
      <c r="G183" s="683">
        <v>0.77150000000000007</v>
      </c>
      <c r="H183" s="683">
        <v>0.18960000000000002</v>
      </c>
      <c r="I183" s="683">
        <v>0</v>
      </c>
      <c r="J183" s="683">
        <v>0</v>
      </c>
      <c r="K183" s="683">
        <v>4.6900000000000004E-2</v>
      </c>
      <c r="L183" s="683">
        <v>0.76290000000000002</v>
      </c>
      <c r="M183" s="683">
        <v>0.19010000000000002</v>
      </c>
      <c r="N183" s="683">
        <v>0</v>
      </c>
      <c r="P183" s="702"/>
      <c r="Q183" s="702"/>
      <c r="R183" s="702"/>
      <c r="S183" s="702"/>
      <c r="T183" s="702"/>
      <c r="U183" s="702"/>
      <c r="V183" s="702"/>
      <c r="W183" s="702"/>
      <c r="X183" s="702"/>
      <c r="Y183" s="689"/>
      <c r="Z183" s="689"/>
    </row>
    <row r="184" spans="1:26" x14ac:dyDescent="0.2">
      <c r="B184" s="682">
        <v>42616</v>
      </c>
      <c r="C184" s="703">
        <f t="shared" ref="C184:C211" si="9">+YEAR(B184)</f>
        <v>2016</v>
      </c>
      <c r="D184" s="703">
        <f t="shared" ref="D184:D211" si="10">+MONTH(B184)</f>
        <v>9</v>
      </c>
      <c r="E184" s="683">
        <v>0</v>
      </c>
      <c r="F184" s="683">
        <v>3.9900000000000005E-2</v>
      </c>
      <c r="G184" s="683">
        <v>0.6925</v>
      </c>
      <c r="H184" s="683">
        <v>0.26739999999999997</v>
      </c>
      <c r="I184" s="683">
        <v>0</v>
      </c>
      <c r="J184" s="683">
        <v>0</v>
      </c>
      <c r="K184" s="683">
        <v>4.4500000000000005E-2</v>
      </c>
      <c r="L184" s="683">
        <v>0.74549999999999994</v>
      </c>
      <c r="M184" s="683">
        <v>0.20989999999999998</v>
      </c>
      <c r="N184" s="683">
        <v>0</v>
      </c>
      <c r="P184" s="702"/>
      <c r="Q184" s="702"/>
      <c r="R184" s="702"/>
      <c r="S184" s="702"/>
      <c r="T184" s="702"/>
      <c r="U184" s="702"/>
      <c r="V184" s="702"/>
      <c r="W184" s="702"/>
      <c r="X184" s="702"/>
      <c r="Y184" s="689"/>
      <c r="Z184" s="689"/>
    </row>
    <row r="185" spans="1:26" x14ac:dyDescent="0.2">
      <c r="B185" s="682">
        <v>42617</v>
      </c>
      <c r="C185" s="703">
        <f t="shared" si="9"/>
        <v>2016</v>
      </c>
      <c r="D185" s="703">
        <f t="shared" si="10"/>
        <v>9</v>
      </c>
      <c r="E185" s="683">
        <v>0</v>
      </c>
      <c r="F185" s="683">
        <v>3.6400000000000002E-2</v>
      </c>
      <c r="G185" s="683">
        <v>0.74540000000000006</v>
      </c>
      <c r="H185" s="683">
        <v>0.218</v>
      </c>
      <c r="I185" s="683">
        <v>0</v>
      </c>
      <c r="J185" s="683">
        <v>0</v>
      </c>
      <c r="K185" s="683">
        <v>4.1299999999999996E-2</v>
      </c>
      <c r="L185" s="683">
        <v>0.73739999999999994</v>
      </c>
      <c r="M185" s="683">
        <v>0.22120000000000001</v>
      </c>
      <c r="N185" s="683">
        <v>0</v>
      </c>
      <c r="P185" s="702"/>
      <c r="Q185" s="702"/>
      <c r="R185" s="702"/>
      <c r="S185" s="702"/>
      <c r="T185" s="702"/>
      <c r="U185" s="702"/>
      <c r="V185" s="702"/>
      <c r="W185" s="702"/>
      <c r="X185" s="702"/>
      <c r="Y185" s="689"/>
      <c r="Z185" s="689"/>
    </row>
    <row r="186" spans="1:26" x14ac:dyDescent="0.2">
      <c r="B186" s="682">
        <v>42618</v>
      </c>
      <c r="C186" s="703">
        <f t="shared" si="9"/>
        <v>2016</v>
      </c>
      <c r="D186" s="703">
        <f t="shared" si="10"/>
        <v>9</v>
      </c>
      <c r="E186" s="683">
        <v>0</v>
      </c>
      <c r="F186" s="683">
        <v>7.9100000000000004E-2</v>
      </c>
      <c r="G186" s="683">
        <v>0.78579999999999994</v>
      </c>
      <c r="H186" s="683">
        <v>0.13489999999999999</v>
      </c>
      <c r="I186" s="683">
        <v>0</v>
      </c>
      <c r="J186" s="683">
        <v>0</v>
      </c>
      <c r="K186" s="683">
        <v>4.6399999999999997E-2</v>
      </c>
      <c r="L186" s="683">
        <v>0.73939999999999995</v>
      </c>
      <c r="M186" s="683">
        <v>0.21410000000000001</v>
      </c>
      <c r="N186" s="683">
        <v>0</v>
      </c>
      <c r="P186" s="702"/>
      <c r="Q186" s="702"/>
      <c r="R186" s="702"/>
      <c r="S186" s="702"/>
      <c r="T186" s="702"/>
      <c r="U186" s="702"/>
      <c r="V186" s="702"/>
      <c r="W186" s="702"/>
      <c r="X186" s="702"/>
      <c r="Y186" s="689"/>
      <c r="Z186" s="689"/>
    </row>
    <row r="187" spans="1:26" x14ac:dyDescent="0.2">
      <c r="B187" s="682">
        <v>42619</v>
      </c>
      <c r="C187" s="703">
        <f t="shared" si="9"/>
        <v>2016</v>
      </c>
      <c r="D187" s="703">
        <f t="shared" si="10"/>
        <v>9</v>
      </c>
      <c r="E187" s="683">
        <v>0</v>
      </c>
      <c r="F187" s="683">
        <v>6.6199999999999995E-2</v>
      </c>
      <c r="G187" s="683">
        <v>0.7792</v>
      </c>
      <c r="H187" s="683">
        <v>0.15439999999999998</v>
      </c>
      <c r="I187" s="683">
        <v>0</v>
      </c>
      <c r="J187" s="683">
        <v>0</v>
      </c>
      <c r="K187" s="683">
        <v>5.2000000000000005E-2</v>
      </c>
      <c r="L187" s="683">
        <v>0.73980000000000001</v>
      </c>
      <c r="M187" s="683">
        <v>0.20809999999999998</v>
      </c>
      <c r="N187" s="683">
        <v>0</v>
      </c>
      <c r="P187" s="702"/>
      <c r="Q187" s="702"/>
      <c r="R187" s="702"/>
      <c r="S187" s="702"/>
      <c r="T187" s="702"/>
      <c r="U187" s="702"/>
      <c r="V187" s="702"/>
      <c r="W187" s="702"/>
      <c r="X187" s="702"/>
      <c r="Y187" s="689"/>
      <c r="Z187" s="689"/>
    </row>
    <row r="188" spans="1:26" x14ac:dyDescent="0.2">
      <c r="A188" s="704" t="s">
        <v>459</v>
      </c>
      <c r="B188" s="682">
        <v>42620</v>
      </c>
      <c r="C188" s="703">
        <f t="shared" si="9"/>
        <v>2016</v>
      </c>
      <c r="D188" s="703">
        <f t="shared" si="10"/>
        <v>9</v>
      </c>
      <c r="E188" s="683">
        <v>0</v>
      </c>
      <c r="F188" s="683">
        <v>7.8799999999999995E-2</v>
      </c>
      <c r="G188" s="683">
        <v>0.77290000000000003</v>
      </c>
      <c r="H188" s="683">
        <v>0.1482</v>
      </c>
      <c r="I188" s="683">
        <v>0</v>
      </c>
      <c r="J188" s="683">
        <v>0</v>
      </c>
      <c r="K188" s="683">
        <v>5.6100000000000004E-2</v>
      </c>
      <c r="L188" s="683">
        <v>0.75230000000000008</v>
      </c>
      <c r="M188" s="683">
        <v>0.19140000000000001</v>
      </c>
      <c r="N188" s="683">
        <v>0</v>
      </c>
      <c r="P188" s="702"/>
      <c r="Q188" s="702"/>
      <c r="R188" s="702"/>
      <c r="S188" s="702"/>
      <c r="T188" s="702"/>
      <c r="U188" s="702"/>
      <c r="V188" s="702"/>
      <c r="W188" s="702"/>
      <c r="X188" s="702"/>
      <c r="Y188" s="689"/>
      <c r="Z188" s="689"/>
    </row>
    <row r="189" spans="1:26" x14ac:dyDescent="0.2">
      <c r="B189" s="682">
        <v>42621</v>
      </c>
      <c r="C189" s="703">
        <f t="shared" si="9"/>
        <v>2016</v>
      </c>
      <c r="D189" s="703">
        <f t="shared" si="10"/>
        <v>9</v>
      </c>
      <c r="E189" s="683">
        <v>0</v>
      </c>
      <c r="F189" s="683">
        <v>8.43E-2</v>
      </c>
      <c r="G189" s="683">
        <v>0.78010000000000002</v>
      </c>
      <c r="H189" s="683">
        <v>0.13539999999999999</v>
      </c>
      <c r="I189" s="683">
        <v>0</v>
      </c>
      <c r="J189" s="683">
        <v>0</v>
      </c>
      <c r="K189" s="683">
        <v>6.0499999999999998E-2</v>
      </c>
      <c r="L189" s="683">
        <v>0.7611</v>
      </c>
      <c r="M189" s="683">
        <v>0.17829999999999999</v>
      </c>
      <c r="N189" s="683">
        <v>0</v>
      </c>
      <c r="P189" s="702"/>
      <c r="Q189" s="702"/>
      <c r="R189" s="702"/>
      <c r="S189" s="702"/>
      <c r="T189" s="702"/>
      <c r="U189" s="702"/>
      <c r="V189" s="702"/>
      <c r="W189" s="702"/>
      <c r="X189" s="702"/>
      <c r="Y189" s="689"/>
      <c r="Z189" s="689"/>
    </row>
    <row r="190" spans="1:26" x14ac:dyDescent="0.2">
      <c r="B190" s="682">
        <v>42622</v>
      </c>
      <c r="C190" s="703">
        <f t="shared" si="9"/>
        <v>2016</v>
      </c>
      <c r="D190" s="703">
        <f t="shared" si="10"/>
        <v>9</v>
      </c>
      <c r="E190" s="683">
        <v>0</v>
      </c>
      <c r="F190" s="683">
        <v>3.7999999999999999E-2</v>
      </c>
      <c r="G190" s="683">
        <v>0.76</v>
      </c>
      <c r="H190" s="683">
        <v>0.20180000000000001</v>
      </c>
      <c r="I190" s="683">
        <v>0</v>
      </c>
      <c r="J190" s="683">
        <v>0</v>
      </c>
      <c r="K190" s="683">
        <v>6.0400000000000002E-2</v>
      </c>
      <c r="L190" s="683">
        <v>0.75939999999999996</v>
      </c>
      <c r="M190" s="683">
        <v>0.18</v>
      </c>
      <c r="N190" s="683">
        <v>0</v>
      </c>
      <c r="P190" s="702"/>
      <c r="Q190" s="702"/>
      <c r="R190" s="702"/>
      <c r="S190" s="702"/>
      <c r="T190" s="702"/>
      <c r="U190" s="702"/>
      <c r="V190" s="702"/>
      <c r="W190" s="702"/>
      <c r="X190" s="702"/>
      <c r="Y190" s="689"/>
      <c r="Z190" s="689"/>
    </row>
    <row r="191" spans="1:26" x14ac:dyDescent="0.2">
      <c r="B191" s="682">
        <v>42623</v>
      </c>
      <c r="C191" s="703">
        <f t="shared" si="9"/>
        <v>2016</v>
      </c>
      <c r="D191" s="703">
        <f t="shared" si="10"/>
        <v>9</v>
      </c>
      <c r="E191" s="683">
        <v>0</v>
      </c>
      <c r="F191" s="683">
        <v>4.8099999999999997E-2</v>
      </c>
      <c r="G191" s="683">
        <v>0.84010000000000007</v>
      </c>
      <c r="H191" s="683">
        <v>0.11169999999999999</v>
      </c>
      <c r="I191" s="683">
        <v>0</v>
      </c>
      <c r="J191" s="683">
        <v>0</v>
      </c>
      <c r="K191" s="683">
        <v>6.1600000000000002E-2</v>
      </c>
      <c r="L191" s="683">
        <v>0.78049999999999997</v>
      </c>
      <c r="M191" s="683">
        <v>0.1578</v>
      </c>
      <c r="N191" s="683">
        <v>0</v>
      </c>
      <c r="P191" s="702"/>
      <c r="Q191" s="702"/>
      <c r="R191" s="702"/>
      <c r="S191" s="702"/>
      <c r="T191" s="702"/>
      <c r="U191" s="702"/>
      <c r="V191" s="702"/>
      <c r="W191" s="702"/>
      <c r="X191" s="702"/>
      <c r="Y191" s="689"/>
      <c r="Z191" s="689"/>
    </row>
    <row r="192" spans="1:26" x14ac:dyDescent="0.2">
      <c r="B192" s="682">
        <v>42624</v>
      </c>
      <c r="C192" s="703">
        <f t="shared" si="9"/>
        <v>2016</v>
      </c>
      <c r="D192" s="703">
        <f t="shared" si="10"/>
        <v>9</v>
      </c>
      <c r="E192" s="683">
        <v>0</v>
      </c>
      <c r="F192" s="683">
        <v>6.5199999999999994E-2</v>
      </c>
      <c r="G192" s="683">
        <v>0.80349999999999999</v>
      </c>
      <c r="H192" s="683">
        <v>0.13109999999999999</v>
      </c>
      <c r="I192" s="683">
        <v>0</v>
      </c>
      <c r="J192" s="683">
        <v>0</v>
      </c>
      <c r="K192" s="683">
        <v>6.5700000000000008E-2</v>
      </c>
      <c r="L192" s="683">
        <v>0.78879999999999995</v>
      </c>
      <c r="M192" s="683">
        <v>0.1454</v>
      </c>
      <c r="N192" s="683">
        <v>0</v>
      </c>
      <c r="P192" s="702"/>
      <c r="Q192" s="702"/>
      <c r="R192" s="702"/>
      <c r="S192" s="702"/>
      <c r="T192" s="702"/>
      <c r="U192" s="702"/>
      <c r="V192" s="702"/>
      <c r="W192" s="702"/>
      <c r="X192" s="702"/>
      <c r="Y192" s="689"/>
      <c r="Z192" s="689"/>
    </row>
    <row r="193" spans="2:26" x14ac:dyDescent="0.2">
      <c r="B193" s="682">
        <v>42625</v>
      </c>
      <c r="C193" s="703">
        <f t="shared" si="9"/>
        <v>2016</v>
      </c>
      <c r="D193" s="703">
        <f t="shared" si="10"/>
        <v>9</v>
      </c>
      <c r="E193" s="683">
        <v>5.9999999999999995E-4</v>
      </c>
      <c r="F193" s="683">
        <v>5.0099999999999999E-2</v>
      </c>
      <c r="G193" s="683">
        <v>0.81120000000000003</v>
      </c>
      <c r="H193" s="683">
        <v>0.13789999999999999</v>
      </c>
      <c r="I193" s="683">
        <v>0</v>
      </c>
      <c r="J193" s="683">
        <v>0</v>
      </c>
      <c r="K193" s="683">
        <v>6.1500000000000006E-2</v>
      </c>
      <c r="L193" s="683">
        <v>0.79239999999999999</v>
      </c>
      <c r="M193" s="683">
        <v>0.14580000000000001</v>
      </c>
      <c r="N193" s="683">
        <v>0</v>
      </c>
      <c r="P193" s="702"/>
      <c r="Q193" s="702"/>
      <c r="R193" s="702"/>
      <c r="S193" s="702"/>
      <c r="T193" s="702"/>
      <c r="U193" s="702"/>
      <c r="V193" s="702"/>
      <c r="W193" s="702"/>
      <c r="X193" s="702"/>
      <c r="Y193" s="689"/>
      <c r="Z193" s="689"/>
    </row>
    <row r="194" spans="2:26" x14ac:dyDescent="0.2">
      <c r="B194" s="682">
        <v>42626</v>
      </c>
      <c r="C194" s="703">
        <f t="shared" si="9"/>
        <v>2016</v>
      </c>
      <c r="D194" s="703">
        <f t="shared" si="10"/>
        <v>9</v>
      </c>
      <c r="E194" s="683">
        <v>0</v>
      </c>
      <c r="F194" s="683">
        <v>3.8699999999999998E-2</v>
      </c>
      <c r="G194" s="683">
        <v>0.79559999999999997</v>
      </c>
      <c r="H194" s="683">
        <v>0.16550000000000001</v>
      </c>
      <c r="I194" s="683">
        <v>0</v>
      </c>
      <c r="J194" s="683">
        <v>0</v>
      </c>
      <c r="K194" s="683">
        <v>5.7599999999999998E-2</v>
      </c>
      <c r="L194" s="683">
        <v>0.79480000000000006</v>
      </c>
      <c r="M194" s="683">
        <v>0.1474</v>
      </c>
      <c r="N194" s="683">
        <v>0</v>
      </c>
      <c r="P194" s="702"/>
      <c r="Q194" s="702"/>
      <c r="R194" s="702"/>
      <c r="S194" s="702"/>
      <c r="T194" s="702"/>
      <c r="U194" s="702"/>
      <c r="V194" s="702"/>
      <c r="W194" s="702"/>
      <c r="X194" s="702"/>
      <c r="Y194" s="689"/>
      <c r="Z194" s="689"/>
    </row>
    <row r="195" spans="2:26" x14ac:dyDescent="0.2">
      <c r="B195" s="682">
        <v>42627</v>
      </c>
      <c r="C195" s="703">
        <f t="shared" si="9"/>
        <v>2016</v>
      </c>
      <c r="D195" s="703">
        <f t="shared" si="10"/>
        <v>9</v>
      </c>
      <c r="E195" s="683">
        <v>0</v>
      </c>
      <c r="F195" s="683">
        <v>4.5400000000000003E-2</v>
      </c>
      <c r="G195" s="683">
        <v>0.85270000000000001</v>
      </c>
      <c r="H195" s="683">
        <v>0.1018</v>
      </c>
      <c r="I195" s="683">
        <v>0</v>
      </c>
      <c r="J195" s="683">
        <v>0</v>
      </c>
      <c r="K195" s="683">
        <v>5.28E-2</v>
      </c>
      <c r="L195" s="683">
        <v>0.80620000000000003</v>
      </c>
      <c r="M195" s="683">
        <v>0.14069999999999999</v>
      </c>
      <c r="N195" s="683">
        <v>0</v>
      </c>
      <c r="P195" s="702"/>
      <c r="Q195" s="702"/>
      <c r="R195" s="702"/>
      <c r="S195" s="702"/>
      <c r="T195" s="702"/>
      <c r="U195" s="702"/>
      <c r="V195" s="702"/>
      <c r="W195" s="702"/>
      <c r="X195" s="702"/>
      <c r="Y195" s="689"/>
      <c r="Z195" s="689"/>
    </row>
    <row r="196" spans="2:26" x14ac:dyDescent="0.2">
      <c r="B196" s="682">
        <v>42628</v>
      </c>
      <c r="C196" s="703">
        <f t="shared" si="9"/>
        <v>2016</v>
      </c>
      <c r="D196" s="703">
        <f t="shared" si="10"/>
        <v>9</v>
      </c>
      <c r="E196" s="683">
        <v>0</v>
      </c>
      <c r="F196" s="683">
        <v>4.1599999999999998E-2</v>
      </c>
      <c r="G196" s="683">
        <v>0.83700000000000008</v>
      </c>
      <c r="H196" s="683">
        <v>0.12119999999999999</v>
      </c>
      <c r="I196" s="683">
        <v>0</v>
      </c>
      <c r="J196" s="683">
        <v>0</v>
      </c>
      <c r="K196" s="683">
        <v>4.6699999999999998E-2</v>
      </c>
      <c r="L196" s="683">
        <v>0.81430000000000002</v>
      </c>
      <c r="M196" s="683">
        <v>0.13869999999999999</v>
      </c>
      <c r="N196" s="683">
        <v>0</v>
      </c>
      <c r="P196" s="702"/>
      <c r="Q196" s="702"/>
      <c r="R196" s="702"/>
      <c r="S196" s="702"/>
      <c r="T196" s="702"/>
      <c r="U196" s="702"/>
      <c r="V196" s="702"/>
      <c r="W196" s="702"/>
      <c r="X196" s="702"/>
      <c r="Y196" s="689"/>
      <c r="Z196" s="689"/>
    </row>
    <row r="197" spans="2:26" x14ac:dyDescent="0.2">
      <c r="B197" s="682">
        <v>42629</v>
      </c>
      <c r="C197" s="703">
        <f t="shared" si="9"/>
        <v>2016</v>
      </c>
      <c r="D197" s="703">
        <f t="shared" si="10"/>
        <v>9</v>
      </c>
      <c r="E197" s="683">
        <v>0</v>
      </c>
      <c r="F197" s="683">
        <v>1.9199999999999998E-2</v>
      </c>
      <c r="G197" s="683">
        <v>0.76859999999999995</v>
      </c>
      <c r="H197" s="683">
        <v>0.21210000000000001</v>
      </c>
      <c r="I197" s="683">
        <v>0</v>
      </c>
      <c r="J197" s="683">
        <v>0</v>
      </c>
      <c r="K197" s="683">
        <v>4.4000000000000004E-2</v>
      </c>
      <c r="L197" s="683">
        <v>0.8155</v>
      </c>
      <c r="M197" s="683">
        <v>0.14019999999999999</v>
      </c>
      <c r="N197" s="683">
        <v>0</v>
      </c>
      <c r="P197" s="702"/>
      <c r="Q197" s="702"/>
      <c r="R197" s="702"/>
      <c r="S197" s="702"/>
      <c r="T197" s="702"/>
      <c r="U197" s="702"/>
      <c r="V197" s="702"/>
      <c r="W197" s="702"/>
      <c r="X197" s="702"/>
      <c r="Y197" s="689"/>
      <c r="Z197" s="689"/>
    </row>
    <row r="198" spans="2:26" x14ac:dyDescent="0.2">
      <c r="B198" s="682">
        <v>42630</v>
      </c>
      <c r="C198" s="703">
        <f t="shared" si="9"/>
        <v>2016</v>
      </c>
      <c r="D198" s="703">
        <f t="shared" si="10"/>
        <v>9</v>
      </c>
      <c r="E198" s="683">
        <v>0</v>
      </c>
      <c r="F198" s="683">
        <v>5.9299999999999999E-2</v>
      </c>
      <c r="G198" s="683">
        <v>0.79559999999999997</v>
      </c>
      <c r="H198" s="683">
        <v>0.14499999999999999</v>
      </c>
      <c r="I198" s="683">
        <v>0</v>
      </c>
      <c r="J198" s="683">
        <v>0</v>
      </c>
      <c r="K198" s="683">
        <v>4.5700000000000005E-2</v>
      </c>
      <c r="L198" s="683">
        <v>0.80920000000000003</v>
      </c>
      <c r="M198" s="683">
        <v>0.14499999999999999</v>
      </c>
      <c r="N198" s="683">
        <v>0</v>
      </c>
      <c r="P198" s="702"/>
      <c r="Q198" s="702"/>
      <c r="R198" s="702"/>
      <c r="S198" s="702"/>
      <c r="T198" s="702"/>
      <c r="U198" s="702"/>
      <c r="V198" s="702"/>
      <c r="W198" s="702"/>
      <c r="X198" s="702"/>
      <c r="Y198" s="689"/>
      <c r="Z198" s="689"/>
    </row>
    <row r="199" spans="2:26" x14ac:dyDescent="0.2">
      <c r="B199" s="682">
        <v>42631</v>
      </c>
      <c r="C199" s="703">
        <f t="shared" si="9"/>
        <v>2016</v>
      </c>
      <c r="D199" s="703">
        <f t="shared" si="10"/>
        <v>9</v>
      </c>
      <c r="E199" s="683">
        <v>0</v>
      </c>
      <c r="F199" s="683">
        <v>2.9900000000000003E-2</v>
      </c>
      <c r="G199" s="683">
        <v>0.82430000000000003</v>
      </c>
      <c r="H199" s="683">
        <v>0.1457</v>
      </c>
      <c r="I199" s="683">
        <v>0</v>
      </c>
      <c r="J199" s="683">
        <v>0</v>
      </c>
      <c r="K199" s="683">
        <v>4.0599999999999997E-2</v>
      </c>
      <c r="L199" s="683">
        <v>0.81209999999999993</v>
      </c>
      <c r="M199" s="683">
        <v>0.14699999999999999</v>
      </c>
      <c r="N199" s="683">
        <v>0</v>
      </c>
      <c r="P199" s="702"/>
      <c r="Q199" s="702"/>
      <c r="R199" s="702"/>
      <c r="S199" s="702"/>
      <c r="T199" s="702"/>
      <c r="U199" s="702"/>
      <c r="V199" s="702"/>
      <c r="W199" s="702"/>
      <c r="X199" s="702"/>
      <c r="Y199" s="689"/>
      <c r="Z199" s="689"/>
    </row>
    <row r="200" spans="2:26" x14ac:dyDescent="0.2">
      <c r="B200" s="682">
        <v>42632</v>
      </c>
      <c r="C200" s="703">
        <f t="shared" si="9"/>
        <v>2016</v>
      </c>
      <c r="D200" s="703">
        <f t="shared" si="10"/>
        <v>9</v>
      </c>
      <c r="E200" s="683">
        <v>0</v>
      </c>
      <c r="F200" s="683">
        <v>3.3599999999999998E-2</v>
      </c>
      <c r="G200" s="683">
        <v>0.81150000000000011</v>
      </c>
      <c r="H200" s="683">
        <v>0.1547</v>
      </c>
      <c r="I200" s="683">
        <v>0</v>
      </c>
      <c r="J200" s="683">
        <v>0</v>
      </c>
      <c r="K200" s="683">
        <v>3.8300000000000001E-2</v>
      </c>
      <c r="L200" s="683">
        <v>0.81220000000000003</v>
      </c>
      <c r="M200" s="683">
        <v>0.14940000000000001</v>
      </c>
      <c r="N200" s="683">
        <v>0</v>
      </c>
      <c r="P200" s="702"/>
      <c r="Q200" s="702"/>
      <c r="R200" s="702"/>
      <c r="S200" s="702"/>
      <c r="T200" s="702"/>
      <c r="U200" s="702"/>
      <c r="V200" s="702"/>
      <c r="W200" s="702"/>
      <c r="X200" s="702"/>
      <c r="Y200" s="689"/>
      <c r="Z200" s="689"/>
    </row>
    <row r="201" spans="2:26" x14ac:dyDescent="0.2">
      <c r="B201" s="682">
        <v>42633</v>
      </c>
      <c r="C201" s="703">
        <f t="shared" si="9"/>
        <v>2016</v>
      </c>
      <c r="D201" s="703">
        <f t="shared" si="10"/>
        <v>9</v>
      </c>
      <c r="E201" s="683">
        <v>0</v>
      </c>
      <c r="F201" s="683">
        <v>5.96E-2</v>
      </c>
      <c r="G201" s="683">
        <v>0.85760000000000003</v>
      </c>
      <c r="H201" s="683">
        <v>8.2699999999999996E-2</v>
      </c>
      <c r="I201" s="683">
        <v>0</v>
      </c>
      <c r="J201" s="683">
        <v>0</v>
      </c>
      <c r="K201" s="683">
        <v>4.1200000000000001E-2</v>
      </c>
      <c r="L201" s="683">
        <v>0.82099999999999995</v>
      </c>
      <c r="M201" s="683">
        <v>0.1376</v>
      </c>
      <c r="N201" s="683">
        <v>0</v>
      </c>
      <c r="P201" s="702"/>
      <c r="Q201" s="702"/>
      <c r="R201" s="702"/>
      <c r="S201" s="702"/>
      <c r="T201" s="702"/>
      <c r="U201" s="702"/>
      <c r="V201" s="702"/>
      <c r="W201" s="702"/>
      <c r="X201" s="702"/>
      <c r="Y201" s="689"/>
      <c r="Z201" s="689"/>
    </row>
    <row r="202" spans="2:26" x14ac:dyDescent="0.2">
      <c r="B202" s="682">
        <v>42634</v>
      </c>
      <c r="C202" s="703">
        <f t="shared" si="9"/>
        <v>2016</v>
      </c>
      <c r="D202" s="703">
        <f t="shared" si="10"/>
        <v>9</v>
      </c>
      <c r="E202" s="683">
        <v>0</v>
      </c>
      <c r="F202" s="683">
        <v>6.6500000000000004E-2</v>
      </c>
      <c r="G202" s="683">
        <v>0.70750000000000002</v>
      </c>
      <c r="H202" s="683">
        <v>0.22579999999999997</v>
      </c>
      <c r="I202" s="683">
        <v>1E-4</v>
      </c>
      <c r="J202" s="683">
        <v>0</v>
      </c>
      <c r="K202" s="683">
        <v>4.4299999999999999E-2</v>
      </c>
      <c r="L202" s="683">
        <v>0.80030000000000001</v>
      </c>
      <c r="M202" s="683">
        <v>0.15529999999999999</v>
      </c>
      <c r="N202" s="683">
        <v>0</v>
      </c>
      <c r="P202" s="702"/>
      <c r="Q202" s="702"/>
      <c r="R202" s="702"/>
      <c r="S202" s="702"/>
      <c r="T202" s="702"/>
      <c r="U202" s="702"/>
      <c r="V202" s="702"/>
      <c r="W202" s="702"/>
      <c r="X202" s="702"/>
      <c r="Y202" s="689"/>
      <c r="Z202" s="689"/>
    </row>
    <row r="203" spans="2:26" x14ac:dyDescent="0.2">
      <c r="B203" s="682">
        <v>42635</v>
      </c>
      <c r="C203" s="703">
        <f t="shared" si="9"/>
        <v>2016</v>
      </c>
      <c r="D203" s="703">
        <f t="shared" si="10"/>
        <v>9</v>
      </c>
      <c r="E203" s="683">
        <v>0</v>
      </c>
      <c r="F203" s="683">
        <v>3.7100000000000001E-2</v>
      </c>
      <c r="G203" s="683">
        <v>0.70719999999999994</v>
      </c>
      <c r="H203" s="683">
        <v>0.2555</v>
      </c>
      <c r="I203" s="683">
        <v>0</v>
      </c>
      <c r="J203" s="683">
        <v>0</v>
      </c>
      <c r="K203" s="683">
        <v>4.36E-2</v>
      </c>
      <c r="L203" s="683">
        <v>0.78170000000000006</v>
      </c>
      <c r="M203" s="683">
        <v>0.17449999999999999</v>
      </c>
      <c r="N203" s="683">
        <v>0</v>
      </c>
      <c r="P203" s="702"/>
      <c r="Q203" s="702"/>
      <c r="R203" s="702"/>
      <c r="S203" s="702"/>
      <c r="T203" s="702"/>
      <c r="U203" s="702"/>
      <c r="V203" s="702"/>
      <c r="W203" s="702"/>
      <c r="X203" s="702"/>
      <c r="Y203" s="689"/>
      <c r="Z203" s="689"/>
    </row>
    <row r="204" spans="2:26" x14ac:dyDescent="0.2">
      <c r="B204" s="682">
        <v>42636</v>
      </c>
      <c r="C204" s="703">
        <f t="shared" si="9"/>
        <v>2016</v>
      </c>
      <c r="D204" s="703">
        <f t="shared" si="10"/>
        <v>9</v>
      </c>
      <c r="E204" s="683">
        <v>0</v>
      </c>
      <c r="F204" s="683">
        <v>5.9800000000000006E-2</v>
      </c>
      <c r="G204" s="683">
        <v>0.75900000000000001</v>
      </c>
      <c r="H204" s="683">
        <v>0.18109999999999998</v>
      </c>
      <c r="I204" s="683">
        <v>0</v>
      </c>
      <c r="J204" s="683">
        <v>0</v>
      </c>
      <c r="K204" s="683">
        <v>4.9400000000000006E-2</v>
      </c>
      <c r="L204" s="683">
        <v>0.78040000000000009</v>
      </c>
      <c r="M204" s="683">
        <v>0.17010000000000003</v>
      </c>
      <c r="N204" s="683">
        <v>0</v>
      </c>
      <c r="P204" s="702"/>
      <c r="Q204" s="702"/>
      <c r="R204" s="702"/>
      <c r="S204" s="702"/>
      <c r="T204" s="702"/>
      <c r="U204" s="702"/>
      <c r="V204" s="702"/>
      <c r="W204" s="702"/>
      <c r="X204" s="702"/>
      <c r="Y204" s="689"/>
      <c r="Z204" s="689"/>
    </row>
    <row r="205" spans="2:26" x14ac:dyDescent="0.2">
      <c r="B205" s="682">
        <v>42637</v>
      </c>
      <c r="C205" s="703">
        <f t="shared" si="9"/>
        <v>2016</v>
      </c>
      <c r="D205" s="703">
        <f t="shared" si="10"/>
        <v>9</v>
      </c>
      <c r="E205" s="683">
        <v>4.6999999999999993E-3</v>
      </c>
      <c r="F205" s="683">
        <v>9.8100000000000007E-2</v>
      </c>
      <c r="G205" s="683">
        <v>0.7118000000000001</v>
      </c>
      <c r="H205" s="683">
        <v>0.18530000000000002</v>
      </c>
      <c r="I205" s="683">
        <v>0</v>
      </c>
      <c r="J205" s="683">
        <v>5.9999999999999995E-4</v>
      </c>
      <c r="K205" s="683">
        <v>5.5E-2</v>
      </c>
      <c r="L205" s="683">
        <v>0.76840000000000008</v>
      </c>
      <c r="M205" s="683">
        <v>0.17579999999999998</v>
      </c>
      <c r="N205" s="683">
        <v>0</v>
      </c>
      <c r="P205" s="702"/>
      <c r="Q205" s="702"/>
      <c r="R205" s="702"/>
      <c r="S205" s="702"/>
      <c r="T205" s="702"/>
      <c r="U205" s="702"/>
      <c r="V205" s="702"/>
      <c r="W205" s="702"/>
      <c r="X205" s="702"/>
      <c r="Y205" s="689"/>
      <c r="Z205" s="689"/>
    </row>
    <row r="206" spans="2:26" x14ac:dyDescent="0.2">
      <c r="B206" s="682">
        <v>42638</v>
      </c>
      <c r="C206" s="703">
        <f t="shared" si="9"/>
        <v>2016</v>
      </c>
      <c r="D206" s="703">
        <f t="shared" si="10"/>
        <v>9</v>
      </c>
      <c r="E206" s="683">
        <v>1.1000000000000001E-3</v>
      </c>
      <c r="F206" s="683">
        <v>6.3600000000000004E-2</v>
      </c>
      <c r="G206" s="683">
        <v>0.79390000000000005</v>
      </c>
      <c r="H206" s="683">
        <v>0.14119999999999999</v>
      </c>
      <c r="I206" s="683">
        <v>0</v>
      </c>
      <c r="J206" s="683">
        <v>8.0000000000000004E-4</v>
      </c>
      <c r="K206" s="683">
        <v>5.9800000000000006E-2</v>
      </c>
      <c r="L206" s="683">
        <v>0.7641</v>
      </c>
      <c r="M206" s="683">
        <v>0.17519999999999999</v>
      </c>
      <c r="N206" s="683">
        <v>0</v>
      </c>
      <c r="P206" s="702"/>
      <c r="Q206" s="702"/>
      <c r="R206" s="702"/>
      <c r="S206" s="702"/>
      <c r="T206" s="702"/>
      <c r="U206" s="702"/>
      <c r="V206" s="702"/>
      <c r="W206" s="702"/>
      <c r="X206" s="702"/>
      <c r="Y206" s="689"/>
      <c r="Z206" s="689"/>
    </row>
    <row r="207" spans="2:26" x14ac:dyDescent="0.2">
      <c r="B207" s="682">
        <v>42639</v>
      </c>
      <c r="C207" s="703">
        <f t="shared" si="9"/>
        <v>2016</v>
      </c>
      <c r="D207" s="703">
        <f t="shared" si="10"/>
        <v>9</v>
      </c>
      <c r="E207" s="683">
        <v>0</v>
      </c>
      <c r="F207" s="683">
        <v>6.5000000000000002E-2</v>
      </c>
      <c r="G207" s="683">
        <v>0.8085</v>
      </c>
      <c r="H207" s="683">
        <v>0.12640000000000001</v>
      </c>
      <c r="I207" s="683">
        <v>0</v>
      </c>
      <c r="J207" s="683">
        <v>8.0000000000000004E-4</v>
      </c>
      <c r="K207" s="683">
        <v>6.4199999999999993E-2</v>
      </c>
      <c r="L207" s="683">
        <v>0.76359999999999995</v>
      </c>
      <c r="M207" s="683">
        <v>0.1711</v>
      </c>
      <c r="N207" s="683">
        <v>0</v>
      </c>
      <c r="P207" s="702"/>
      <c r="Q207" s="702"/>
      <c r="R207" s="702"/>
      <c r="S207" s="702"/>
      <c r="T207" s="702"/>
      <c r="U207" s="702"/>
      <c r="V207" s="702"/>
      <c r="W207" s="702"/>
      <c r="X207" s="702"/>
      <c r="Y207" s="689"/>
      <c r="Z207" s="689"/>
    </row>
    <row r="208" spans="2:26" x14ac:dyDescent="0.2">
      <c r="B208" s="682">
        <v>42640</v>
      </c>
      <c r="C208" s="703">
        <f t="shared" si="9"/>
        <v>2016</v>
      </c>
      <c r="D208" s="703">
        <f t="shared" si="10"/>
        <v>9</v>
      </c>
      <c r="E208" s="683">
        <v>0</v>
      </c>
      <c r="F208" s="683">
        <v>2.58E-2</v>
      </c>
      <c r="G208" s="683">
        <v>0.74930000000000008</v>
      </c>
      <c r="H208" s="683">
        <v>0.2248</v>
      </c>
      <c r="I208" s="683">
        <v>0</v>
      </c>
      <c r="J208" s="683">
        <v>8.0000000000000004E-4</v>
      </c>
      <c r="K208" s="683">
        <v>5.9400000000000001E-2</v>
      </c>
      <c r="L208" s="683">
        <v>0.74819999999999998</v>
      </c>
      <c r="M208" s="683">
        <v>0.19140000000000001</v>
      </c>
      <c r="N208" s="683">
        <v>0</v>
      </c>
      <c r="P208" s="702"/>
      <c r="Q208" s="702"/>
      <c r="R208" s="702"/>
      <c r="S208" s="702"/>
      <c r="T208" s="702"/>
      <c r="U208" s="702"/>
      <c r="V208" s="702"/>
      <c r="W208" s="702"/>
      <c r="X208" s="702"/>
      <c r="Y208" s="689"/>
      <c r="Z208" s="689"/>
    </row>
    <row r="209" spans="2:26" x14ac:dyDescent="0.2">
      <c r="B209" s="682">
        <v>42641</v>
      </c>
      <c r="C209" s="703">
        <f t="shared" si="9"/>
        <v>2016</v>
      </c>
      <c r="D209" s="703">
        <f t="shared" si="10"/>
        <v>9</v>
      </c>
      <c r="E209" s="683">
        <v>2.3999999999999998E-3</v>
      </c>
      <c r="F209" s="683">
        <v>3.1899999999999998E-2</v>
      </c>
      <c r="G209" s="683">
        <v>0.80390000000000006</v>
      </c>
      <c r="H209" s="683">
        <v>0.16159999999999999</v>
      </c>
      <c r="I209" s="683">
        <v>0</v>
      </c>
      <c r="J209" s="683">
        <v>1.1000000000000001E-3</v>
      </c>
      <c r="K209" s="683">
        <v>5.45E-2</v>
      </c>
      <c r="L209" s="683">
        <v>0.76190000000000002</v>
      </c>
      <c r="M209" s="683">
        <v>0.18230000000000002</v>
      </c>
      <c r="N209" s="683">
        <v>0</v>
      </c>
      <c r="P209" s="702"/>
      <c r="Q209" s="702"/>
      <c r="R209" s="702"/>
      <c r="S209" s="702"/>
      <c r="T209" s="702"/>
      <c r="U209" s="702"/>
      <c r="V209" s="702"/>
      <c r="W209" s="702"/>
      <c r="X209" s="702"/>
      <c r="Y209" s="689"/>
      <c r="Z209" s="689"/>
    </row>
    <row r="210" spans="2:26" x14ac:dyDescent="0.2">
      <c r="B210" s="682">
        <v>42642</v>
      </c>
      <c r="C210" s="703">
        <f t="shared" si="9"/>
        <v>2016</v>
      </c>
      <c r="D210" s="703">
        <f t="shared" si="10"/>
        <v>9</v>
      </c>
      <c r="E210" s="683">
        <v>0</v>
      </c>
      <c r="F210" s="683">
        <v>4.2800000000000005E-2</v>
      </c>
      <c r="G210" s="683">
        <v>0.78920000000000001</v>
      </c>
      <c r="H210" s="683">
        <v>0.16789999999999999</v>
      </c>
      <c r="I210" s="683">
        <v>0</v>
      </c>
      <c r="J210" s="683">
        <v>1.1000000000000001E-3</v>
      </c>
      <c r="K210" s="683">
        <v>5.5300000000000002E-2</v>
      </c>
      <c r="L210" s="683">
        <v>0.77359999999999995</v>
      </c>
      <c r="M210" s="683">
        <v>0.16969999999999999</v>
      </c>
      <c r="N210" s="683">
        <v>0</v>
      </c>
      <c r="P210" s="702"/>
      <c r="Q210" s="702"/>
      <c r="R210" s="702"/>
      <c r="S210" s="702"/>
      <c r="T210" s="702"/>
      <c r="U210" s="702"/>
      <c r="V210" s="702"/>
      <c r="W210" s="702"/>
      <c r="X210" s="702"/>
      <c r="Y210" s="689"/>
      <c r="Z210" s="689"/>
    </row>
    <row r="211" spans="2:26" x14ac:dyDescent="0.2">
      <c r="B211" s="682">
        <v>42643</v>
      </c>
      <c r="C211" s="703">
        <f t="shared" si="9"/>
        <v>2016</v>
      </c>
      <c r="D211" s="703">
        <f t="shared" si="10"/>
        <v>9</v>
      </c>
      <c r="E211" s="683">
        <v>0</v>
      </c>
      <c r="F211" s="683">
        <v>5.6900000000000006E-2</v>
      </c>
      <c r="G211" s="683">
        <v>0.72970000000000002</v>
      </c>
      <c r="H211" s="683">
        <v>0.21329999999999999</v>
      </c>
      <c r="I211" s="683">
        <v>0</v>
      </c>
      <c r="J211" s="683">
        <v>1.1000000000000001E-3</v>
      </c>
      <c r="K211" s="683">
        <v>5.4900000000000004E-2</v>
      </c>
      <c r="L211" s="683">
        <v>0.76950000000000007</v>
      </c>
      <c r="M211" s="683">
        <v>0.17430000000000001</v>
      </c>
      <c r="N211" s="683">
        <v>0</v>
      </c>
      <c r="P211" s="702"/>
      <c r="Q211" s="702"/>
      <c r="R211" s="702"/>
      <c r="S211" s="702"/>
      <c r="T211" s="702"/>
      <c r="U211" s="702"/>
      <c r="V211" s="702"/>
      <c r="W211" s="702"/>
      <c r="X211" s="702"/>
      <c r="Y211" s="689"/>
      <c r="Z211" s="689"/>
    </row>
    <row r="212" spans="2:26" x14ac:dyDescent="0.2">
      <c r="P212" s="702"/>
      <c r="Q212" s="702"/>
      <c r="R212" s="702"/>
      <c r="S212" s="702"/>
      <c r="T212" s="702"/>
      <c r="U212" s="702"/>
      <c r="V212" s="702"/>
      <c r="W212" s="702"/>
      <c r="X212" s="702"/>
      <c r="Y212" s="689"/>
      <c r="Z212" s="689"/>
    </row>
    <row r="213" spans="2:26" x14ac:dyDescent="0.2">
      <c r="P213" s="702"/>
      <c r="Q213" s="702"/>
      <c r="R213" s="702"/>
      <c r="S213" s="702"/>
      <c r="T213" s="702"/>
      <c r="U213" s="702"/>
      <c r="V213" s="702"/>
      <c r="W213" s="702"/>
      <c r="X213" s="702"/>
      <c r="Y213" s="689"/>
      <c r="Z213" s="689"/>
    </row>
    <row r="214" spans="2:26" x14ac:dyDescent="0.2">
      <c r="P214" s="702"/>
      <c r="Q214" s="702"/>
      <c r="R214" s="702"/>
      <c r="S214" s="702"/>
      <c r="T214" s="702"/>
      <c r="U214" s="702"/>
      <c r="V214" s="702"/>
      <c r="W214" s="702"/>
      <c r="X214" s="702"/>
      <c r="Y214" s="689"/>
      <c r="Z214" s="689"/>
    </row>
    <row r="215" spans="2:26" x14ac:dyDescent="0.2">
      <c r="P215" s="702"/>
      <c r="Q215" s="702"/>
      <c r="R215" s="702"/>
      <c r="S215" s="702"/>
      <c r="T215" s="702"/>
      <c r="U215" s="702"/>
      <c r="V215" s="702"/>
      <c r="W215" s="702"/>
      <c r="X215" s="702"/>
      <c r="Y215" s="689"/>
      <c r="Z215" s="689"/>
    </row>
    <row r="216" spans="2:26" x14ac:dyDescent="0.2">
      <c r="P216" s="702"/>
      <c r="Q216" s="702"/>
      <c r="R216" s="702"/>
      <c r="S216" s="702"/>
      <c r="T216" s="702"/>
      <c r="U216" s="702"/>
      <c r="V216" s="702"/>
      <c r="W216" s="702"/>
      <c r="X216" s="702"/>
      <c r="Y216" s="689"/>
      <c r="Z216" s="689"/>
    </row>
    <row r="217" spans="2:26" x14ac:dyDescent="0.2">
      <c r="P217" s="702"/>
      <c r="Q217" s="702"/>
      <c r="R217" s="702"/>
      <c r="S217" s="702"/>
      <c r="T217" s="702"/>
      <c r="U217" s="702"/>
      <c r="V217" s="702"/>
      <c r="W217" s="702"/>
      <c r="X217" s="702"/>
      <c r="Y217" s="689"/>
      <c r="Z217" s="689"/>
    </row>
    <row r="218" spans="2:26" x14ac:dyDescent="0.2">
      <c r="P218" s="702"/>
      <c r="Q218" s="702"/>
      <c r="R218" s="702"/>
      <c r="S218" s="702"/>
      <c r="T218" s="702"/>
      <c r="U218" s="702"/>
      <c r="V218" s="702"/>
      <c r="W218" s="702"/>
      <c r="X218" s="702"/>
      <c r="Y218" s="689"/>
      <c r="Z218" s="689"/>
    </row>
    <row r="219" spans="2:26" x14ac:dyDescent="0.2">
      <c r="P219" s="702"/>
      <c r="Q219" s="702"/>
      <c r="R219" s="702"/>
      <c r="S219" s="702"/>
      <c r="T219" s="702"/>
      <c r="U219" s="702"/>
      <c r="V219" s="702"/>
      <c r="W219" s="702"/>
      <c r="X219" s="702"/>
      <c r="Y219" s="689"/>
      <c r="Z219" s="689"/>
    </row>
    <row r="220" spans="2:26" x14ac:dyDescent="0.2">
      <c r="P220" s="702"/>
      <c r="Q220" s="702"/>
      <c r="R220" s="702"/>
      <c r="S220" s="702"/>
      <c r="T220" s="702"/>
      <c r="U220" s="702"/>
      <c r="V220" s="702"/>
      <c r="W220" s="702"/>
      <c r="X220" s="702"/>
      <c r="Y220" s="689"/>
      <c r="Z220" s="689"/>
    </row>
    <row r="221" spans="2:26" x14ac:dyDescent="0.2">
      <c r="P221" s="702"/>
      <c r="Q221" s="702"/>
      <c r="R221" s="702"/>
      <c r="S221" s="702"/>
      <c r="T221" s="702"/>
      <c r="U221" s="702"/>
      <c r="V221" s="702"/>
      <c r="W221" s="702"/>
      <c r="X221" s="702"/>
      <c r="Y221" s="689"/>
      <c r="Z221" s="689"/>
    </row>
    <row r="222" spans="2:26" x14ac:dyDescent="0.2">
      <c r="P222" s="702"/>
      <c r="Q222" s="702"/>
      <c r="R222" s="702"/>
      <c r="S222" s="702"/>
      <c r="T222" s="702"/>
      <c r="U222" s="702"/>
      <c r="V222" s="702"/>
      <c r="W222" s="702"/>
      <c r="X222" s="702"/>
      <c r="Y222" s="689"/>
      <c r="Z222" s="689"/>
    </row>
    <row r="223" spans="2:26" x14ac:dyDescent="0.2">
      <c r="P223" s="702"/>
      <c r="Q223" s="702"/>
      <c r="R223" s="702"/>
      <c r="S223" s="702"/>
      <c r="T223" s="702"/>
      <c r="U223" s="702"/>
      <c r="V223" s="702"/>
      <c r="W223" s="702"/>
      <c r="X223" s="702"/>
      <c r="Y223" s="689"/>
      <c r="Z223" s="689"/>
    </row>
    <row r="224" spans="2:26" x14ac:dyDescent="0.2">
      <c r="P224" s="702"/>
      <c r="Q224" s="702"/>
      <c r="R224" s="702"/>
      <c r="S224" s="702"/>
      <c r="T224" s="702"/>
      <c r="U224" s="702"/>
      <c r="V224" s="702"/>
      <c r="W224" s="702"/>
      <c r="X224" s="702"/>
      <c r="Y224" s="689"/>
      <c r="Z224" s="689"/>
    </row>
    <row r="225" spans="16:26" x14ac:dyDescent="0.2">
      <c r="P225" s="702"/>
      <c r="Q225" s="702"/>
      <c r="R225" s="702"/>
      <c r="S225" s="702"/>
      <c r="T225" s="702"/>
      <c r="U225" s="702"/>
      <c r="V225" s="702"/>
      <c r="W225" s="702"/>
      <c r="X225" s="702"/>
      <c r="Y225" s="689"/>
      <c r="Z225" s="689"/>
    </row>
    <row r="226" spans="16:26" x14ac:dyDescent="0.2">
      <c r="P226" s="702"/>
      <c r="Q226" s="702"/>
      <c r="R226" s="702"/>
      <c r="S226" s="702"/>
      <c r="T226" s="702"/>
      <c r="U226" s="702"/>
      <c r="V226" s="702"/>
      <c r="W226" s="702"/>
      <c r="X226" s="702"/>
      <c r="Y226" s="689"/>
      <c r="Z226" s="689"/>
    </row>
    <row r="227" spans="16:26" x14ac:dyDescent="0.2">
      <c r="P227" s="702"/>
      <c r="Q227" s="702"/>
      <c r="R227" s="702"/>
      <c r="S227" s="702"/>
      <c r="T227" s="702"/>
      <c r="U227" s="702"/>
      <c r="V227" s="702"/>
      <c r="W227" s="702"/>
      <c r="X227" s="702"/>
      <c r="Y227" s="689"/>
      <c r="Z227" s="689"/>
    </row>
    <row r="228" spans="16:26" x14ac:dyDescent="0.2">
      <c r="P228" s="702"/>
      <c r="Q228" s="702"/>
      <c r="R228" s="702"/>
      <c r="S228" s="702"/>
      <c r="T228" s="702"/>
      <c r="U228" s="702"/>
      <c r="V228" s="702"/>
      <c r="W228" s="702"/>
      <c r="X228" s="702"/>
      <c r="Y228" s="689"/>
      <c r="Z228" s="689"/>
    </row>
    <row r="229" spans="16:26" x14ac:dyDescent="0.2">
      <c r="P229" s="702"/>
      <c r="Q229" s="702"/>
      <c r="R229" s="702"/>
      <c r="S229" s="702"/>
      <c r="T229" s="702"/>
      <c r="U229" s="702"/>
      <c r="V229" s="702"/>
      <c r="W229" s="702"/>
      <c r="X229" s="702"/>
      <c r="Y229" s="689"/>
      <c r="Z229" s="689"/>
    </row>
    <row r="230" spans="16:26" x14ac:dyDescent="0.2">
      <c r="P230" s="702"/>
      <c r="Q230" s="702"/>
      <c r="R230" s="702"/>
      <c r="S230" s="702"/>
      <c r="T230" s="702"/>
      <c r="U230" s="702"/>
      <c r="V230" s="702"/>
      <c r="W230" s="702"/>
      <c r="X230" s="702"/>
      <c r="Y230" s="689"/>
      <c r="Z230" s="689"/>
    </row>
    <row r="231" spans="16:26" x14ac:dyDescent="0.2">
      <c r="P231" s="702"/>
      <c r="Q231" s="702"/>
      <c r="R231" s="702"/>
      <c r="S231" s="702"/>
      <c r="T231" s="702"/>
      <c r="U231" s="702"/>
      <c r="V231" s="702"/>
      <c r="W231" s="702"/>
      <c r="X231" s="702"/>
      <c r="Y231" s="689"/>
      <c r="Z231" s="689"/>
    </row>
    <row r="232" spans="16:26" x14ac:dyDescent="0.2">
      <c r="P232" s="702"/>
      <c r="Q232" s="702"/>
      <c r="R232" s="702"/>
      <c r="S232" s="702"/>
      <c r="T232" s="702"/>
      <c r="U232" s="702"/>
      <c r="V232" s="702"/>
      <c r="W232" s="702"/>
      <c r="X232" s="702"/>
      <c r="Y232" s="689"/>
      <c r="Z232" s="689"/>
    </row>
    <row r="233" spans="16:26" x14ac:dyDescent="0.2">
      <c r="P233" s="702"/>
      <c r="Q233" s="702"/>
      <c r="R233" s="702"/>
      <c r="S233" s="702"/>
      <c r="T233" s="702"/>
      <c r="U233" s="702"/>
      <c r="V233" s="702"/>
      <c r="W233" s="702"/>
      <c r="X233" s="702"/>
      <c r="Y233" s="689"/>
      <c r="Z233" s="689"/>
    </row>
    <row r="234" spans="16:26" x14ac:dyDescent="0.2">
      <c r="P234" s="702"/>
      <c r="Q234" s="702"/>
      <c r="R234" s="702"/>
      <c r="S234" s="702"/>
      <c r="T234" s="702"/>
      <c r="U234" s="702"/>
      <c r="V234" s="702"/>
      <c r="W234" s="702"/>
      <c r="X234" s="702"/>
      <c r="Y234" s="689"/>
      <c r="Z234" s="689"/>
    </row>
    <row r="235" spans="16:26" x14ac:dyDescent="0.2">
      <c r="P235" s="702"/>
      <c r="Q235" s="702"/>
      <c r="R235" s="702"/>
      <c r="S235" s="702"/>
      <c r="T235" s="702"/>
      <c r="U235" s="702"/>
      <c r="V235" s="702"/>
      <c r="W235" s="702"/>
      <c r="X235" s="702"/>
      <c r="Y235" s="689"/>
      <c r="Z235" s="689"/>
    </row>
    <row r="236" spans="16:26" x14ac:dyDescent="0.2">
      <c r="P236" s="702"/>
      <c r="Q236" s="702"/>
      <c r="R236" s="702"/>
      <c r="S236" s="702"/>
      <c r="T236" s="702"/>
      <c r="U236" s="702"/>
      <c r="V236" s="702"/>
      <c r="W236" s="702"/>
      <c r="X236" s="702"/>
      <c r="Y236" s="689"/>
      <c r="Z236" s="689"/>
    </row>
    <row r="237" spans="16:26" x14ac:dyDescent="0.2">
      <c r="P237" s="702"/>
      <c r="Q237" s="702"/>
      <c r="R237" s="702"/>
      <c r="S237" s="702"/>
      <c r="T237" s="702"/>
      <c r="U237" s="702"/>
      <c r="V237" s="702"/>
      <c r="W237" s="702"/>
      <c r="X237" s="702"/>
      <c r="Y237" s="689"/>
      <c r="Z237" s="689"/>
    </row>
    <row r="238" spans="16:26" x14ac:dyDescent="0.2">
      <c r="P238" s="702"/>
      <c r="Q238" s="702"/>
      <c r="R238" s="702"/>
      <c r="S238" s="702"/>
      <c r="T238" s="702"/>
      <c r="U238" s="702"/>
      <c r="V238" s="702"/>
      <c r="W238" s="702"/>
      <c r="X238" s="702"/>
      <c r="Y238" s="689"/>
      <c r="Z238" s="689"/>
    </row>
    <row r="239" spans="16:26" x14ac:dyDescent="0.2">
      <c r="P239" s="702"/>
      <c r="Q239" s="702"/>
      <c r="R239" s="702"/>
      <c r="S239" s="702"/>
      <c r="T239" s="702"/>
      <c r="U239" s="702"/>
      <c r="V239" s="702"/>
      <c r="W239" s="702"/>
      <c r="X239" s="702"/>
      <c r="Y239" s="689"/>
      <c r="Z239" s="689"/>
    </row>
    <row r="240" spans="16:26" x14ac:dyDescent="0.2">
      <c r="P240" s="702"/>
      <c r="Q240" s="702"/>
      <c r="R240" s="702"/>
      <c r="S240" s="702"/>
      <c r="T240" s="702"/>
      <c r="U240" s="702"/>
      <c r="V240" s="702"/>
      <c r="W240" s="702"/>
      <c r="X240" s="702"/>
      <c r="Y240" s="689"/>
      <c r="Z240" s="689"/>
    </row>
    <row r="241" spans="16:26" x14ac:dyDescent="0.2">
      <c r="P241" s="702"/>
      <c r="Q241" s="702"/>
      <c r="R241" s="702"/>
      <c r="S241" s="702"/>
      <c r="T241" s="702"/>
      <c r="U241" s="702"/>
      <c r="V241" s="702"/>
      <c r="W241" s="702"/>
      <c r="X241" s="702"/>
      <c r="Y241" s="689"/>
      <c r="Z241" s="689"/>
    </row>
    <row r="242" spans="16:26" x14ac:dyDescent="0.2">
      <c r="P242" s="702"/>
      <c r="Q242" s="702"/>
      <c r="R242" s="702"/>
      <c r="S242" s="702"/>
      <c r="T242" s="702"/>
      <c r="U242" s="702"/>
      <c r="V242" s="702"/>
      <c r="W242" s="702"/>
      <c r="X242" s="702"/>
      <c r="Y242" s="689"/>
      <c r="Z242" s="689"/>
    </row>
  </sheetData>
  <mergeCells count="4">
    <mergeCell ref="E25:I25"/>
    <mergeCell ref="J25:N25"/>
    <mergeCell ref="B25:D27"/>
    <mergeCell ref="L2:Q2"/>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B2:R27"/>
  <sheetViews>
    <sheetView zoomScaleNormal="100" workbookViewId="0">
      <selection activeCell="H34" sqref="H34"/>
    </sheetView>
  </sheetViews>
  <sheetFormatPr baseColWidth="10" defaultColWidth="11.42578125" defaultRowHeight="12.75" x14ac:dyDescent="0.2"/>
  <cols>
    <col min="1" max="1" width="11.42578125" style="627"/>
    <col min="2" max="2" width="13.42578125" style="627" customWidth="1"/>
    <col min="3" max="3" width="8.28515625" style="627" customWidth="1"/>
    <col min="4" max="5" width="12.28515625" style="627" customWidth="1"/>
    <col min="6" max="6" width="11.28515625" style="627" customWidth="1"/>
    <col min="7" max="18" width="16" style="627" customWidth="1"/>
    <col min="19" max="16384" width="11.42578125" style="627"/>
  </cols>
  <sheetData>
    <row r="2" spans="2:18" ht="13.5" thickBot="1" x14ac:dyDescent="0.25">
      <c r="B2" s="215"/>
      <c r="C2" s="215"/>
      <c r="D2" s="215"/>
      <c r="E2" s="215"/>
      <c r="F2" s="215"/>
      <c r="G2" s="215"/>
      <c r="H2" s="542"/>
      <c r="I2" s="542"/>
      <c r="J2" s="542"/>
      <c r="K2" s="542"/>
      <c r="L2" s="542"/>
      <c r="M2" s="542"/>
      <c r="N2" s="542"/>
      <c r="O2" s="542"/>
      <c r="P2" s="542"/>
      <c r="Q2" s="542"/>
      <c r="R2" s="542"/>
    </row>
    <row r="3" spans="2:18" ht="36" x14ac:dyDescent="0.2">
      <c r="B3" s="813" t="s">
        <v>7</v>
      </c>
      <c r="C3" s="597" t="s">
        <v>102</v>
      </c>
      <c r="D3" s="597" t="s">
        <v>455</v>
      </c>
      <c r="E3" s="597" t="s">
        <v>345</v>
      </c>
      <c r="F3" s="597" t="s">
        <v>346</v>
      </c>
      <c r="G3" s="597" t="s">
        <v>289</v>
      </c>
      <c r="H3" s="543"/>
      <c r="I3" s="543"/>
      <c r="J3" s="543"/>
      <c r="K3" s="543"/>
      <c r="L3" s="543"/>
      <c r="M3" s="543"/>
      <c r="N3" s="543"/>
      <c r="O3" s="543"/>
      <c r="P3" s="543"/>
      <c r="Q3" s="543"/>
      <c r="R3" s="543"/>
    </row>
    <row r="4" spans="2:18" ht="13.5" thickBot="1" x14ac:dyDescent="0.25">
      <c r="B4" s="814"/>
      <c r="C4" s="598" t="s">
        <v>190</v>
      </c>
      <c r="D4" s="598" t="s">
        <v>420</v>
      </c>
      <c r="E4" s="598" t="s">
        <v>290</v>
      </c>
      <c r="F4" s="598" t="s">
        <v>290</v>
      </c>
      <c r="G4" s="598" t="s">
        <v>378</v>
      </c>
      <c r="H4" s="543"/>
      <c r="I4" s="543"/>
      <c r="J4" s="543"/>
      <c r="K4" s="543"/>
      <c r="L4" s="543"/>
      <c r="M4" s="543"/>
      <c r="N4" s="543"/>
      <c r="O4" s="543"/>
      <c r="P4" s="543"/>
      <c r="Q4" s="543"/>
      <c r="R4" s="543"/>
    </row>
    <row r="5" spans="2:18" ht="13.5" thickTop="1" x14ac:dyDescent="0.2">
      <c r="B5" s="815" t="s">
        <v>526</v>
      </c>
      <c r="C5" s="315">
        <v>4085</v>
      </c>
      <c r="D5" s="326">
        <v>48.41</v>
      </c>
      <c r="E5" s="623">
        <v>527.74</v>
      </c>
      <c r="F5" s="326">
        <v>251.47</v>
      </c>
      <c r="G5" s="562">
        <f t="shared" ref="G5:G21" si="0">F5/E5</f>
        <v>0.47650358130897791</v>
      </c>
    </row>
    <row r="6" spans="2:18" x14ac:dyDescent="0.2">
      <c r="B6" s="816"/>
      <c r="C6" s="596">
        <v>4092</v>
      </c>
      <c r="D6" s="596">
        <v>48.79</v>
      </c>
      <c r="E6" s="624">
        <v>206.43</v>
      </c>
      <c r="F6" s="596">
        <v>120.8</v>
      </c>
      <c r="G6" s="562">
        <f t="shared" si="0"/>
        <v>0.58518626168677035</v>
      </c>
    </row>
    <row r="7" spans="2:18" x14ac:dyDescent="0.2">
      <c r="B7" s="817"/>
      <c r="C7" s="325">
        <v>4106</v>
      </c>
      <c r="D7" s="327">
        <v>48.79</v>
      </c>
      <c r="E7" s="625">
        <v>206.43</v>
      </c>
      <c r="F7" s="327">
        <v>132.68</v>
      </c>
      <c r="G7" s="562">
        <f t="shared" si="0"/>
        <v>0.64273603642881361</v>
      </c>
    </row>
    <row r="8" spans="2:18" ht="14.25" x14ac:dyDescent="0.2">
      <c r="B8" s="316" t="s">
        <v>527</v>
      </c>
      <c r="C8" s="264" t="s">
        <v>611</v>
      </c>
      <c r="D8" s="318">
        <v>48.77</v>
      </c>
      <c r="E8" s="317">
        <v>196.6</v>
      </c>
      <c r="F8" s="318">
        <v>127.97</v>
      </c>
      <c r="G8" s="563">
        <f t="shared" si="0"/>
        <v>0.65091556459816891</v>
      </c>
    </row>
    <row r="9" spans="2:18" x14ac:dyDescent="0.2">
      <c r="B9" s="316" t="s">
        <v>528</v>
      </c>
      <c r="C9" s="317">
        <v>4139</v>
      </c>
      <c r="D9" s="318">
        <v>48.96</v>
      </c>
      <c r="E9" s="626">
        <v>43.11</v>
      </c>
      <c r="F9" s="318">
        <v>16.98</v>
      </c>
      <c r="G9" s="563">
        <f t="shared" si="0"/>
        <v>0.39387613082811412</v>
      </c>
    </row>
    <row r="10" spans="2:18" x14ac:dyDescent="0.2">
      <c r="B10" s="819" t="s">
        <v>457</v>
      </c>
      <c r="C10" s="317">
        <v>4190</v>
      </c>
      <c r="D10" s="318">
        <v>49</v>
      </c>
      <c r="E10" s="626">
        <v>43.11</v>
      </c>
      <c r="F10" s="318">
        <v>21.31</v>
      </c>
      <c r="G10" s="563">
        <f t="shared" si="0"/>
        <v>0.49431686383669682</v>
      </c>
    </row>
    <row r="11" spans="2:18" x14ac:dyDescent="0.2">
      <c r="B11" s="820"/>
      <c r="C11" s="317">
        <v>4194</v>
      </c>
      <c r="D11" s="318">
        <v>48.83</v>
      </c>
      <c r="E11" s="626">
        <v>196.6</v>
      </c>
      <c r="F11" s="318">
        <v>103.84</v>
      </c>
      <c r="G11" s="563">
        <f t="shared" si="0"/>
        <v>0.528179043743642</v>
      </c>
    </row>
    <row r="12" spans="2:18" x14ac:dyDescent="0.2">
      <c r="B12" s="820"/>
      <c r="C12" s="317">
        <v>4197</v>
      </c>
      <c r="D12" s="318">
        <v>48.8</v>
      </c>
      <c r="E12" s="626">
        <v>196.6</v>
      </c>
      <c r="F12" s="318">
        <v>118.8</v>
      </c>
      <c r="G12" s="563">
        <f t="shared" si="0"/>
        <v>0.60427263479145477</v>
      </c>
    </row>
    <row r="13" spans="2:18" x14ac:dyDescent="0.2">
      <c r="B13" s="820"/>
      <c r="C13" s="317">
        <v>4200</v>
      </c>
      <c r="D13" s="318">
        <v>48.6</v>
      </c>
      <c r="E13" s="626">
        <v>393.8</v>
      </c>
      <c r="F13" s="318">
        <v>223.28</v>
      </c>
      <c r="G13" s="563">
        <f t="shared" si="0"/>
        <v>0.56698831894362622</v>
      </c>
    </row>
    <row r="14" spans="2:18" x14ac:dyDescent="0.2">
      <c r="B14" s="821"/>
      <c r="C14" s="317">
        <v>4212</v>
      </c>
      <c r="D14" s="318">
        <v>48.79</v>
      </c>
      <c r="E14" s="626">
        <v>196.6</v>
      </c>
      <c r="F14" s="318">
        <v>115.84</v>
      </c>
      <c r="G14" s="563">
        <f t="shared" si="0"/>
        <v>0.58921668362156665</v>
      </c>
    </row>
    <row r="15" spans="2:18" x14ac:dyDescent="0.2">
      <c r="B15" s="819" t="s">
        <v>458</v>
      </c>
      <c r="C15" s="317">
        <v>4216</v>
      </c>
      <c r="D15" s="318">
        <v>48.69</v>
      </c>
      <c r="E15" s="626">
        <v>199.5</v>
      </c>
      <c r="F15" s="318">
        <v>152.46</v>
      </c>
      <c r="G15" s="563">
        <f t="shared" si="0"/>
        <v>0.76421052631578956</v>
      </c>
    </row>
    <row r="16" spans="2:18" x14ac:dyDescent="0.2">
      <c r="B16" s="820"/>
      <c r="C16" s="317">
        <v>4217</v>
      </c>
      <c r="D16" s="318">
        <v>49.01</v>
      </c>
      <c r="E16" s="626">
        <v>43.11</v>
      </c>
      <c r="F16" s="318">
        <v>3.18</v>
      </c>
      <c r="G16" s="563">
        <f t="shared" si="0"/>
        <v>7.3764787752261654E-2</v>
      </c>
    </row>
    <row r="17" spans="2:7" x14ac:dyDescent="0.2">
      <c r="B17" s="820"/>
      <c r="C17" s="317">
        <v>4225</v>
      </c>
      <c r="D17" s="318">
        <v>48.88</v>
      </c>
      <c r="E17" s="626">
        <v>97.15</v>
      </c>
      <c r="F17" s="318">
        <v>40.64</v>
      </c>
      <c r="G17" s="563">
        <f t="shared" si="0"/>
        <v>0.41832218219248585</v>
      </c>
    </row>
    <row r="18" spans="2:7" x14ac:dyDescent="0.2">
      <c r="B18" s="820"/>
      <c r="C18" s="317">
        <v>4227</v>
      </c>
      <c r="D18" s="318">
        <v>48.89</v>
      </c>
      <c r="E18" s="626">
        <v>97.15</v>
      </c>
      <c r="F18" s="318">
        <v>41.01</v>
      </c>
      <c r="G18" s="563">
        <f t="shared" si="0"/>
        <v>0.4221307256819351</v>
      </c>
    </row>
    <row r="19" spans="2:7" x14ac:dyDescent="0.2">
      <c r="B19" s="821"/>
      <c r="C19" s="317">
        <v>4235</v>
      </c>
      <c r="D19" s="318">
        <v>48.9</v>
      </c>
      <c r="E19" s="626">
        <v>97.15</v>
      </c>
      <c r="F19" s="318">
        <v>33.58</v>
      </c>
      <c r="G19" s="563">
        <f t="shared" si="0"/>
        <v>0.34565105506948013</v>
      </c>
    </row>
    <row r="20" spans="2:7" x14ac:dyDescent="0.2">
      <c r="B20" s="819" t="s">
        <v>459</v>
      </c>
      <c r="C20" s="317">
        <v>4243</v>
      </c>
      <c r="D20" s="318">
        <v>48.81</v>
      </c>
      <c r="E20" s="626">
        <v>97.15</v>
      </c>
      <c r="F20" s="318">
        <v>73.13</v>
      </c>
      <c r="G20" s="563">
        <f t="shared" si="0"/>
        <v>0.75275347400926396</v>
      </c>
    </row>
    <row r="21" spans="2:7" x14ac:dyDescent="0.2">
      <c r="B21" s="821"/>
      <c r="C21" s="317">
        <v>4252</v>
      </c>
      <c r="D21" s="318">
        <v>48.81</v>
      </c>
      <c r="E21" s="626">
        <v>87.55</v>
      </c>
      <c r="F21" s="318">
        <v>57.14</v>
      </c>
      <c r="G21" s="564">
        <f t="shared" si="0"/>
        <v>0.65265562535693888</v>
      </c>
    </row>
    <row r="24" spans="2:7" x14ac:dyDescent="0.2">
      <c r="B24" s="818" t="s">
        <v>612</v>
      </c>
      <c r="C24" s="818"/>
      <c r="D24" s="818"/>
      <c r="E24" s="818"/>
      <c r="F24" s="818"/>
      <c r="G24" s="818"/>
    </row>
    <row r="25" spans="2:7" x14ac:dyDescent="0.2">
      <c r="B25" s="818"/>
      <c r="C25" s="818"/>
      <c r="D25" s="818"/>
      <c r="E25" s="818"/>
      <c r="F25" s="818"/>
      <c r="G25" s="818"/>
    </row>
    <row r="26" spans="2:7" x14ac:dyDescent="0.2">
      <c r="B26" s="818"/>
      <c r="C26" s="818"/>
      <c r="D26" s="818"/>
      <c r="E26" s="818"/>
      <c r="F26" s="818"/>
      <c r="G26" s="818"/>
    </row>
    <row r="27" spans="2:7" x14ac:dyDescent="0.2">
      <c r="B27" s="818"/>
      <c r="C27" s="818"/>
      <c r="D27" s="818"/>
      <c r="E27" s="818"/>
      <c r="F27" s="818"/>
      <c r="G27" s="818"/>
    </row>
  </sheetData>
  <mergeCells count="6">
    <mergeCell ref="B3:B4"/>
    <mergeCell ref="B5:B7"/>
    <mergeCell ref="B24:G27"/>
    <mergeCell ref="B10:B14"/>
    <mergeCell ref="B15:B19"/>
    <mergeCell ref="B20:B21"/>
  </mergeCells>
  <pageMargins left="0.7" right="0.7" top="0.75" bottom="0.75" header="0.3" footer="0.3"/>
  <pageSetup orientation="portrait" r:id="rId1"/>
  <drawing r:id="rId2"/>
  <legacyDrawing r:id="rId3"/>
  <controls>
    <mc:AlternateContent xmlns:mc="http://schemas.openxmlformats.org/markup-compatibility/2006">
      <mc:Choice Requires="x14">
        <control shapeId="66561" r:id="rId4" name="Control 1">
          <controlPr defaultSize="0" r:id="rId5">
            <anchor moveWithCells="1">
              <from>
                <xdr:col>21</xdr:col>
                <xdr:colOff>0</xdr:colOff>
                <xdr:row>23</xdr:row>
                <xdr:rowOff>0</xdr:rowOff>
              </from>
              <to>
                <xdr:col>22</xdr:col>
                <xdr:colOff>152400</xdr:colOff>
                <xdr:row>24</xdr:row>
                <xdr:rowOff>66675</xdr:rowOff>
              </to>
            </anchor>
          </controlPr>
        </control>
      </mc:Choice>
      <mc:Fallback>
        <control shapeId="66561" r:id="rId4" name="Control 1"/>
      </mc:Fallback>
    </mc:AlternateContent>
    <mc:AlternateContent xmlns:mc="http://schemas.openxmlformats.org/markup-compatibility/2006">
      <mc:Choice Requires="x14">
        <control shapeId="66562" r:id="rId6" name="Control 2">
          <controlPr defaultSize="0" r:id="rId7">
            <anchor moveWithCells="1">
              <from>
                <xdr:col>21</xdr:col>
                <xdr:colOff>0</xdr:colOff>
                <xdr:row>23</xdr:row>
                <xdr:rowOff>0</xdr:rowOff>
              </from>
              <to>
                <xdr:col>22</xdr:col>
                <xdr:colOff>152400</xdr:colOff>
                <xdr:row>24</xdr:row>
                <xdr:rowOff>66675</xdr:rowOff>
              </to>
            </anchor>
          </controlPr>
        </control>
      </mc:Choice>
      <mc:Fallback>
        <control shapeId="66562" r:id="rId6" name="Control 2"/>
      </mc:Fallback>
    </mc:AlternateContent>
    <mc:AlternateContent xmlns:mc="http://schemas.openxmlformats.org/markup-compatibility/2006">
      <mc:Choice Requires="x14">
        <control shapeId="66563" r:id="rId8" name="Control 3">
          <controlPr defaultSize="0" r:id="rId9">
            <anchor moveWithCells="1">
              <from>
                <xdr:col>21</xdr:col>
                <xdr:colOff>0</xdr:colOff>
                <xdr:row>23</xdr:row>
                <xdr:rowOff>0</xdr:rowOff>
              </from>
              <to>
                <xdr:col>22</xdr:col>
                <xdr:colOff>152400</xdr:colOff>
                <xdr:row>24</xdr:row>
                <xdr:rowOff>66675</xdr:rowOff>
              </to>
            </anchor>
          </controlPr>
        </control>
      </mc:Choice>
      <mc:Fallback>
        <control shapeId="66563" r:id="rId8" name="Control 3"/>
      </mc:Fallback>
    </mc:AlternateContent>
    <mc:AlternateContent xmlns:mc="http://schemas.openxmlformats.org/markup-compatibility/2006">
      <mc:Choice Requires="x14">
        <control shapeId="66564" r:id="rId10" name="Control 4">
          <controlPr defaultSize="0" r:id="rId11">
            <anchor moveWithCells="1">
              <from>
                <xdr:col>21</xdr:col>
                <xdr:colOff>0</xdr:colOff>
                <xdr:row>23</xdr:row>
                <xdr:rowOff>0</xdr:rowOff>
              </from>
              <to>
                <xdr:col>22</xdr:col>
                <xdr:colOff>152400</xdr:colOff>
                <xdr:row>24</xdr:row>
                <xdr:rowOff>66675</xdr:rowOff>
              </to>
            </anchor>
          </controlPr>
        </control>
      </mc:Choice>
      <mc:Fallback>
        <control shapeId="66564" r:id="rId10" name="Control 4"/>
      </mc:Fallback>
    </mc:AlternateContent>
    <mc:AlternateContent xmlns:mc="http://schemas.openxmlformats.org/markup-compatibility/2006">
      <mc:Choice Requires="x14">
        <control shapeId="66565" r:id="rId12" name="Control 5">
          <controlPr defaultSize="0" r:id="rId13">
            <anchor moveWithCells="1">
              <from>
                <xdr:col>21</xdr:col>
                <xdr:colOff>0</xdr:colOff>
                <xdr:row>23</xdr:row>
                <xdr:rowOff>0</xdr:rowOff>
              </from>
              <to>
                <xdr:col>22</xdr:col>
                <xdr:colOff>152400</xdr:colOff>
                <xdr:row>24</xdr:row>
                <xdr:rowOff>66675</xdr:rowOff>
              </to>
            </anchor>
          </controlPr>
        </control>
      </mc:Choice>
      <mc:Fallback>
        <control shapeId="66565" r:id="rId12" name="Control 5"/>
      </mc:Fallback>
    </mc:AlternateContent>
    <mc:AlternateContent xmlns:mc="http://schemas.openxmlformats.org/markup-compatibility/2006">
      <mc:Choice Requires="x14">
        <control shapeId="66566" r:id="rId14" name="Control 6">
          <controlPr defaultSize="0" r:id="rId9">
            <anchor moveWithCells="1">
              <from>
                <xdr:col>21</xdr:col>
                <xdr:colOff>0</xdr:colOff>
                <xdr:row>23</xdr:row>
                <xdr:rowOff>0</xdr:rowOff>
              </from>
              <to>
                <xdr:col>22</xdr:col>
                <xdr:colOff>152400</xdr:colOff>
                <xdr:row>24</xdr:row>
                <xdr:rowOff>66675</xdr:rowOff>
              </to>
            </anchor>
          </controlPr>
        </control>
      </mc:Choice>
      <mc:Fallback>
        <control shapeId="66566" r:id="rId14" name="Control 6"/>
      </mc:Fallback>
    </mc:AlternateContent>
    <mc:AlternateContent xmlns:mc="http://schemas.openxmlformats.org/markup-compatibility/2006">
      <mc:Choice Requires="x14">
        <control shapeId="66567" r:id="rId15" name="Control 7">
          <controlPr defaultSize="0" r:id="rId16">
            <anchor moveWithCells="1">
              <from>
                <xdr:col>21</xdr:col>
                <xdr:colOff>0</xdr:colOff>
                <xdr:row>23</xdr:row>
                <xdr:rowOff>0</xdr:rowOff>
              </from>
              <to>
                <xdr:col>22</xdr:col>
                <xdr:colOff>152400</xdr:colOff>
                <xdr:row>24</xdr:row>
                <xdr:rowOff>66675</xdr:rowOff>
              </to>
            </anchor>
          </controlPr>
        </control>
      </mc:Choice>
      <mc:Fallback>
        <control shapeId="66567" r:id="rId15" name="Control 7"/>
      </mc:Fallback>
    </mc:AlternateContent>
    <mc:AlternateContent xmlns:mc="http://schemas.openxmlformats.org/markup-compatibility/2006">
      <mc:Choice Requires="x14">
        <control shapeId="66568" r:id="rId17" name="Control 8">
          <controlPr defaultSize="0" r:id="rId18">
            <anchor moveWithCells="1">
              <from>
                <xdr:col>21</xdr:col>
                <xdr:colOff>0</xdr:colOff>
                <xdr:row>23</xdr:row>
                <xdr:rowOff>0</xdr:rowOff>
              </from>
              <to>
                <xdr:col>22</xdr:col>
                <xdr:colOff>152400</xdr:colOff>
                <xdr:row>24</xdr:row>
                <xdr:rowOff>66675</xdr:rowOff>
              </to>
            </anchor>
          </controlPr>
        </control>
      </mc:Choice>
      <mc:Fallback>
        <control shapeId="66568" r:id="rId17" name="Control 8"/>
      </mc:Fallback>
    </mc:AlternateContent>
    <mc:AlternateContent xmlns:mc="http://schemas.openxmlformats.org/markup-compatibility/2006">
      <mc:Choice Requires="x14">
        <control shapeId="66569" r:id="rId19" name="Control 9">
          <controlPr defaultSize="0" r:id="rId9">
            <anchor moveWithCells="1">
              <from>
                <xdr:col>21</xdr:col>
                <xdr:colOff>0</xdr:colOff>
                <xdr:row>23</xdr:row>
                <xdr:rowOff>0</xdr:rowOff>
              </from>
              <to>
                <xdr:col>22</xdr:col>
                <xdr:colOff>152400</xdr:colOff>
                <xdr:row>24</xdr:row>
                <xdr:rowOff>66675</xdr:rowOff>
              </to>
            </anchor>
          </controlPr>
        </control>
      </mc:Choice>
      <mc:Fallback>
        <control shapeId="66569" r:id="rId19" name="Control 9"/>
      </mc:Fallback>
    </mc:AlternateContent>
    <mc:AlternateContent xmlns:mc="http://schemas.openxmlformats.org/markup-compatibility/2006">
      <mc:Choice Requires="x14">
        <control shapeId="66570" r:id="rId20" name="Control 10">
          <controlPr defaultSize="0" r:id="rId21">
            <anchor moveWithCells="1">
              <from>
                <xdr:col>21</xdr:col>
                <xdr:colOff>0</xdr:colOff>
                <xdr:row>23</xdr:row>
                <xdr:rowOff>0</xdr:rowOff>
              </from>
              <to>
                <xdr:col>22</xdr:col>
                <xdr:colOff>152400</xdr:colOff>
                <xdr:row>24</xdr:row>
                <xdr:rowOff>66675</xdr:rowOff>
              </to>
            </anchor>
          </controlPr>
        </control>
      </mc:Choice>
      <mc:Fallback>
        <control shapeId="66570" r:id="rId20" name="Control 10"/>
      </mc:Fallback>
    </mc:AlternateContent>
    <mc:AlternateContent xmlns:mc="http://schemas.openxmlformats.org/markup-compatibility/2006">
      <mc:Choice Requires="x14">
        <control shapeId="66571" r:id="rId22" name="Control 11">
          <controlPr defaultSize="0" r:id="rId23">
            <anchor moveWithCells="1">
              <from>
                <xdr:col>21</xdr:col>
                <xdr:colOff>0</xdr:colOff>
                <xdr:row>23</xdr:row>
                <xdr:rowOff>0</xdr:rowOff>
              </from>
              <to>
                <xdr:col>22</xdr:col>
                <xdr:colOff>152400</xdr:colOff>
                <xdr:row>24</xdr:row>
                <xdr:rowOff>66675</xdr:rowOff>
              </to>
            </anchor>
          </controlPr>
        </control>
      </mc:Choice>
      <mc:Fallback>
        <control shapeId="66571" r:id="rId22" name="Control 11"/>
      </mc:Fallback>
    </mc:AlternateContent>
    <mc:AlternateContent xmlns:mc="http://schemas.openxmlformats.org/markup-compatibility/2006">
      <mc:Choice Requires="x14">
        <control shapeId="66572" r:id="rId24" name="Control 12">
          <controlPr defaultSize="0" r:id="rId9">
            <anchor moveWithCells="1">
              <from>
                <xdr:col>21</xdr:col>
                <xdr:colOff>0</xdr:colOff>
                <xdr:row>23</xdr:row>
                <xdr:rowOff>0</xdr:rowOff>
              </from>
              <to>
                <xdr:col>22</xdr:col>
                <xdr:colOff>152400</xdr:colOff>
                <xdr:row>24</xdr:row>
                <xdr:rowOff>66675</xdr:rowOff>
              </to>
            </anchor>
          </controlPr>
        </control>
      </mc:Choice>
      <mc:Fallback>
        <control shapeId="66572" r:id="rId24" name="Control 12"/>
      </mc:Fallback>
    </mc:AlternateContent>
    <mc:AlternateContent xmlns:mc="http://schemas.openxmlformats.org/markup-compatibility/2006">
      <mc:Choice Requires="x14">
        <control shapeId="66573" r:id="rId25" name="Control 13">
          <controlPr defaultSize="0" r:id="rId26">
            <anchor moveWithCells="1">
              <from>
                <xdr:col>21</xdr:col>
                <xdr:colOff>0</xdr:colOff>
                <xdr:row>23</xdr:row>
                <xdr:rowOff>0</xdr:rowOff>
              </from>
              <to>
                <xdr:col>22</xdr:col>
                <xdr:colOff>152400</xdr:colOff>
                <xdr:row>24</xdr:row>
                <xdr:rowOff>66675</xdr:rowOff>
              </to>
            </anchor>
          </controlPr>
        </control>
      </mc:Choice>
      <mc:Fallback>
        <control shapeId="66573" r:id="rId25" name="Control 13"/>
      </mc:Fallback>
    </mc:AlternateContent>
    <mc:AlternateContent xmlns:mc="http://schemas.openxmlformats.org/markup-compatibility/2006">
      <mc:Choice Requires="x14">
        <control shapeId="66574" r:id="rId27" name="Control 14">
          <controlPr defaultSize="0" r:id="rId28">
            <anchor moveWithCells="1">
              <from>
                <xdr:col>21</xdr:col>
                <xdr:colOff>0</xdr:colOff>
                <xdr:row>23</xdr:row>
                <xdr:rowOff>0</xdr:rowOff>
              </from>
              <to>
                <xdr:col>22</xdr:col>
                <xdr:colOff>152400</xdr:colOff>
                <xdr:row>24</xdr:row>
                <xdr:rowOff>66675</xdr:rowOff>
              </to>
            </anchor>
          </controlPr>
        </control>
      </mc:Choice>
      <mc:Fallback>
        <control shapeId="66574" r:id="rId27" name="Control 14"/>
      </mc:Fallback>
    </mc:AlternateContent>
    <mc:AlternateContent xmlns:mc="http://schemas.openxmlformats.org/markup-compatibility/2006">
      <mc:Choice Requires="x14">
        <control shapeId="66575" r:id="rId29" name="Control 15">
          <controlPr defaultSize="0" r:id="rId9">
            <anchor moveWithCells="1">
              <from>
                <xdr:col>21</xdr:col>
                <xdr:colOff>0</xdr:colOff>
                <xdr:row>23</xdr:row>
                <xdr:rowOff>0</xdr:rowOff>
              </from>
              <to>
                <xdr:col>22</xdr:col>
                <xdr:colOff>152400</xdr:colOff>
                <xdr:row>24</xdr:row>
                <xdr:rowOff>66675</xdr:rowOff>
              </to>
            </anchor>
          </controlPr>
        </control>
      </mc:Choice>
      <mc:Fallback>
        <control shapeId="66575" r:id="rId29" name="Control 15"/>
      </mc:Fallback>
    </mc:AlternateContent>
  </control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D17"/>
  <sheetViews>
    <sheetView workbookViewId="0">
      <selection activeCell="F1" sqref="F1"/>
    </sheetView>
  </sheetViews>
  <sheetFormatPr baseColWidth="10" defaultColWidth="11.42578125" defaultRowHeight="12" x14ac:dyDescent="0.2"/>
  <cols>
    <col min="1" max="1" width="11.42578125" style="205"/>
    <col min="2" max="2" width="14.7109375" style="544" customWidth="1"/>
    <col min="3" max="3" width="8.7109375" style="205" bestFit="1" customWidth="1"/>
    <col min="4" max="4" width="28.28515625" style="205" customWidth="1"/>
    <col min="5" max="16384" width="11.42578125" style="205"/>
  </cols>
  <sheetData>
    <row r="1" spans="2:4" ht="12.75" thickBot="1" x14ac:dyDescent="0.25"/>
    <row r="2" spans="2:4" ht="24.75" thickBot="1" x14ac:dyDescent="0.25">
      <c r="B2" s="630" t="s">
        <v>7</v>
      </c>
      <c r="C2" s="630" t="s">
        <v>291</v>
      </c>
      <c r="D2" s="630" t="s">
        <v>613</v>
      </c>
    </row>
    <row r="3" spans="2:4" ht="12.75" thickTop="1" x14ac:dyDescent="0.2">
      <c r="B3" s="816" t="s">
        <v>526</v>
      </c>
      <c r="C3" s="596">
        <v>4092</v>
      </c>
      <c r="D3" s="629">
        <v>0.67930000000000001</v>
      </c>
    </row>
    <row r="4" spans="2:4" x14ac:dyDescent="0.2">
      <c r="B4" s="825"/>
      <c r="C4" s="264">
        <v>4106</v>
      </c>
      <c r="D4" s="553">
        <v>0.51060000000000005</v>
      </c>
    </row>
    <row r="5" spans="2:4" x14ac:dyDescent="0.2">
      <c r="B5" s="264" t="s">
        <v>527</v>
      </c>
      <c r="C5" s="264">
        <v>4128</v>
      </c>
      <c r="D5" s="553">
        <v>1.1259999999999999</v>
      </c>
    </row>
    <row r="6" spans="2:4" x14ac:dyDescent="0.2">
      <c r="B6" s="264" t="s">
        <v>528</v>
      </c>
      <c r="C6" s="264">
        <v>4139</v>
      </c>
      <c r="D6" s="553">
        <v>1.0082</v>
      </c>
    </row>
    <row r="7" spans="2:4" x14ac:dyDescent="0.2">
      <c r="B7" s="822" t="s">
        <v>457</v>
      </c>
      <c r="C7" s="264">
        <v>4190</v>
      </c>
      <c r="D7" s="553">
        <v>0.67390000000000005</v>
      </c>
    </row>
    <row r="8" spans="2:4" x14ac:dyDescent="0.2">
      <c r="B8" s="823"/>
      <c r="C8" s="264">
        <v>4194</v>
      </c>
      <c r="D8" s="553">
        <v>0.72519999999999996</v>
      </c>
    </row>
    <row r="9" spans="2:4" x14ac:dyDescent="0.2">
      <c r="B9" s="823"/>
      <c r="C9" s="264">
        <v>4197</v>
      </c>
      <c r="D9" s="553">
        <v>0.83666107382550337</v>
      </c>
    </row>
    <row r="10" spans="2:4" x14ac:dyDescent="0.2">
      <c r="B10" s="823"/>
      <c r="C10" s="264">
        <v>4200</v>
      </c>
      <c r="D10" s="553">
        <v>0.52197802197802201</v>
      </c>
    </row>
    <row r="11" spans="2:4" x14ac:dyDescent="0.2">
      <c r="B11" s="824"/>
      <c r="C11" s="264">
        <v>4212</v>
      </c>
      <c r="D11" s="553">
        <v>0.58877284595300272</v>
      </c>
    </row>
    <row r="12" spans="2:4" x14ac:dyDescent="0.2">
      <c r="B12" s="822" t="s">
        <v>458</v>
      </c>
      <c r="C12" s="264">
        <v>4216</v>
      </c>
      <c r="D12" s="553">
        <v>0.6839646464646465</v>
      </c>
    </row>
    <row r="13" spans="2:4" x14ac:dyDescent="0.2">
      <c r="B13" s="823"/>
      <c r="C13" s="264">
        <v>4217</v>
      </c>
      <c r="D13" s="553">
        <v>0.67700000000000005</v>
      </c>
    </row>
    <row r="14" spans="2:4" x14ac:dyDescent="0.2">
      <c r="B14" s="823"/>
      <c r="C14" s="264">
        <v>4225</v>
      </c>
      <c r="D14" s="553">
        <v>0.85340000000000005</v>
      </c>
    </row>
    <row r="15" spans="2:4" x14ac:dyDescent="0.2">
      <c r="B15" s="823"/>
      <c r="C15" s="264">
        <v>4227</v>
      </c>
      <c r="D15" s="553">
        <v>0.85319999999999996</v>
      </c>
    </row>
    <row r="16" spans="2:4" x14ac:dyDescent="0.2">
      <c r="B16" s="824"/>
      <c r="C16" s="264">
        <v>4235</v>
      </c>
      <c r="D16" s="553">
        <v>1.1958</v>
      </c>
    </row>
    <row r="17" spans="2:4" x14ac:dyDescent="0.2">
      <c r="B17" s="628" t="s">
        <v>459</v>
      </c>
      <c r="C17" s="264">
        <v>4243</v>
      </c>
      <c r="D17" s="553">
        <v>0.72450000000000003</v>
      </c>
    </row>
  </sheetData>
  <mergeCells count="3">
    <mergeCell ref="B12:B16"/>
    <mergeCell ref="B3:B4"/>
    <mergeCell ref="B7:B1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5"/>
  <dimension ref="A1:Y130"/>
  <sheetViews>
    <sheetView zoomScale="110" zoomScaleNormal="110" workbookViewId="0">
      <pane ySplit="1" topLeftCell="A11" activePane="bottomLeft" state="frozen"/>
      <selection activeCell="D31" sqref="D31"/>
      <selection pane="bottomLeft" activeCell="M20" sqref="M20"/>
    </sheetView>
  </sheetViews>
  <sheetFormatPr baseColWidth="10" defaultRowHeight="12" x14ac:dyDescent="0.2"/>
  <cols>
    <col min="1" max="1" width="3.85546875" style="216" customWidth="1"/>
    <col min="2" max="2" width="10" style="216" bestFit="1" customWidth="1"/>
    <col min="3" max="3" width="6.140625" style="217" customWidth="1"/>
    <col min="4" max="9" width="10.7109375" style="216" customWidth="1"/>
    <col min="10" max="10" width="12.5703125" style="216" customWidth="1"/>
    <col min="11" max="11" width="8.28515625" style="216" customWidth="1"/>
    <col min="12" max="12" width="14.7109375" style="216" customWidth="1"/>
    <col min="13" max="15" width="7.7109375" style="216" customWidth="1"/>
    <col min="16" max="16" width="9.5703125" style="216" customWidth="1"/>
    <col min="17" max="17" width="9.85546875" style="216" bestFit="1" customWidth="1"/>
    <col min="18" max="20" width="7.7109375" style="216" customWidth="1"/>
    <col min="21" max="21" width="9.7109375" style="216" customWidth="1"/>
    <col min="22" max="22" width="9.85546875" style="216" bestFit="1" customWidth="1"/>
    <col min="23" max="16384" width="11.42578125" style="216"/>
  </cols>
  <sheetData>
    <row r="1" spans="1:22" ht="28.5" customHeight="1" thickBot="1" x14ac:dyDescent="0.25">
      <c r="B1" s="216" t="s">
        <v>292</v>
      </c>
      <c r="C1" s="217" t="s">
        <v>293</v>
      </c>
      <c r="D1" s="216" t="s">
        <v>294</v>
      </c>
      <c r="E1" s="216" t="s">
        <v>295</v>
      </c>
      <c r="F1" s="216" t="s">
        <v>296</v>
      </c>
      <c r="G1" s="218" t="s">
        <v>297</v>
      </c>
      <c r="H1" s="216" t="s">
        <v>298</v>
      </c>
    </row>
    <row r="2" spans="1:22" ht="12.75" customHeight="1" thickTop="1" x14ac:dyDescent="0.2">
      <c r="A2" s="216">
        <v>1</v>
      </c>
      <c r="B2" s="219" t="s">
        <v>299</v>
      </c>
      <c r="C2" s="217">
        <v>2006</v>
      </c>
      <c r="D2" s="220" t="s">
        <v>300</v>
      </c>
      <c r="E2" s="220" t="s">
        <v>300</v>
      </c>
      <c r="F2" s="220" t="s">
        <v>300</v>
      </c>
      <c r="G2" s="220" t="s">
        <v>300</v>
      </c>
      <c r="H2" s="220" t="s">
        <v>300</v>
      </c>
      <c r="I2" s="226"/>
      <c r="L2" s="221"/>
      <c r="M2" s="222"/>
      <c r="N2" s="222"/>
      <c r="O2" s="223"/>
    </row>
    <row r="3" spans="1:22" ht="19.5" customHeight="1" x14ac:dyDescent="0.2">
      <c r="A3" s="216">
        <v>2</v>
      </c>
      <c r="B3" s="219" t="s">
        <v>301</v>
      </c>
      <c r="C3" s="217">
        <v>2006</v>
      </c>
      <c r="D3" s="220" t="s">
        <v>300</v>
      </c>
      <c r="E3" s="220" t="s">
        <v>300</v>
      </c>
      <c r="F3" s="220" t="s">
        <v>300</v>
      </c>
      <c r="G3" s="220" t="s">
        <v>300</v>
      </c>
      <c r="H3" s="220" t="s">
        <v>300</v>
      </c>
      <c r="I3" s="226"/>
      <c r="L3" s="224"/>
      <c r="M3" s="225" t="s">
        <v>341</v>
      </c>
      <c r="N3" s="226">
        <v>9</v>
      </c>
      <c r="O3" s="227"/>
    </row>
    <row r="4" spans="1:22" x14ac:dyDescent="0.2">
      <c r="A4" s="216">
        <v>3</v>
      </c>
      <c r="B4" s="219" t="s">
        <v>302</v>
      </c>
      <c r="C4" s="217">
        <v>2006</v>
      </c>
      <c r="D4" s="220" t="s">
        <v>300</v>
      </c>
      <c r="E4" s="220" t="s">
        <v>300</v>
      </c>
      <c r="F4" s="220" t="s">
        <v>300</v>
      </c>
      <c r="G4" s="220" t="s">
        <v>300</v>
      </c>
      <c r="H4" s="220" t="s">
        <v>300</v>
      </c>
      <c r="I4" s="226"/>
      <c r="L4" s="224"/>
      <c r="M4" s="225" t="s">
        <v>342</v>
      </c>
      <c r="N4" s="220">
        <v>2016</v>
      </c>
      <c r="O4" s="227"/>
    </row>
    <row r="5" spans="1:22" x14ac:dyDescent="0.2">
      <c r="A5" s="216">
        <v>4</v>
      </c>
      <c r="B5" s="219" t="s">
        <v>303</v>
      </c>
      <c r="C5" s="217">
        <v>2006</v>
      </c>
      <c r="D5" s="228">
        <v>3.0639334035645414E-2</v>
      </c>
      <c r="E5" s="228">
        <v>0.21388888888888888</v>
      </c>
      <c r="F5" s="228">
        <v>2.3491218244271528E-2</v>
      </c>
      <c r="G5" s="228">
        <v>0.10250953281866802</v>
      </c>
      <c r="H5" s="220" t="s">
        <v>304</v>
      </c>
      <c r="I5" s="226"/>
      <c r="L5" s="224"/>
      <c r="M5" s="225" t="s">
        <v>343</v>
      </c>
      <c r="N5" s="229">
        <f>(N4-2006)*12+N3+1</f>
        <v>130</v>
      </c>
      <c r="O5" s="227"/>
    </row>
    <row r="6" spans="1:22" ht="12.75" thickBot="1" x14ac:dyDescent="0.25">
      <c r="A6" s="216">
        <v>5</v>
      </c>
      <c r="B6" s="219" t="s">
        <v>305</v>
      </c>
      <c r="C6" s="217">
        <v>2006</v>
      </c>
      <c r="D6" s="228">
        <v>2.1712159349619651E-2</v>
      </c>
      <c r="E6" s="228">
        <v>7.2580645161290328E-2</v>
      </c>
      <c r="F6" s="228">
        <v>1.7872531869190047E-2</v>
      </c>
      <c r="G6" s="228">
        <v>4.1291628178202006E-2</v>
      </c>
      <c r="H6" s="220" t="s">
        <v>306</v>
      </c>
      <c r="I6" s="226"/>
      <c r="L6" s="224"/>
      <c r="M6" s="226"/>
      <c r="N6" s="226"/>
      <c r="O6" s="227"/>
    </row>
    <row r="7" spans="1:22" ht="12.75" thickBot="1" x14ac:dyDescent="0.25">
      <c r="A7" s="216">
        <v>6</v>
      </c>
      <c r="B7" s="219" t="s">
        <v>307</v>
      </c>
      <c r="C7" s="217">
        <v>2006</v>
      </c>
      <c r="D7" s="228">
        <v>3.6063833385120349E-2</v>
      </c>
      <c r="E7" s="228">
        <v>0.25833333333333336</v>
      </c>
      <c r="F7" s="228">
        <v>2.6161887919734766E-2</v>
      </c>
      <c r="G7" s="228">
        <v>0.12299124427132843</v>
      </c>
      <c r="H7" s="220" t="s">
        <v>304</v>
      </c>
      <c r="I7" s="226"/>
      <c r="L7" s="826" t="s">
        <v>7</v>
      </c>
      <c r="M7" s="828" t="s">
        <v>308</v>
      </c>
      <c r="N7" s="829"/>
      <c r="O7" s="829"/>
      <c r="P7" s="829"/>
      <c r="Q7" s="830"/>
      <c r="R7" s="828" t="s">
        <v>309</v>
      </c>
      <c r="S7" s="829"/>
      <c r="T7" s="829"/>
      <c r="U7" s="829"/>
      <c r="V7" s="830"/>
    </row>
    <row r="8" spans="1:22" ht="24.75" thickBot="1" x14ac:dyDescent="0.25">
      <c r="A8" s="216">
        <v>7</v>
      </c>
      <c r="B8" s="219" t="s">
        <v>221</v>
      </c>
      <c r="C8" s="217">
        <v>2006</v>
      </c>
      <c r="D8" s="228">
        <v>3.5090302394635606E-2</v>
      </c>
      <c r="E8" s="228">
        <v>0.25</v>
      </c>
      <c r="F8" s="228">
        <v>2.3676424415159852E-2</v>
      </c>
      <c r="G8" s="228">
        <v>0.11877140584088622</v>
      </c>
      <c r="H8" s="220" t="s">
        <v>304</v>
      </c>
      <c r="I8" s="226"/>
      <c r="L8" s="827"/>
      <c r="M8" s="230" t="str">
        <f>D1</f>
        <v>PDAD</v>
      </c>
      <c r="N8" s="231" t="str">
        <f>E1</f>
        <v>DDAD</v>
      </c>
      <c r="O8" s="231" t="str">
        <f>F1</f>
        <v>DSVAD</v>
      </c>
      <c r="P8" s="232" t="s">
        <v>310</v>
      </c>
      <c r="Q8" s="233" t="str">
        <f>H1</f>
        <v>Calificación</v>
      </c>
      <c r="R8" s="230" t="s">
        <v>294</v>
      </c>
      <c r="S8" s="231" t="s">
        <v>295</v>
      </c>
      <c r="T8" s="231" t="s">
        <v>296</v>
      </c>
      <c r="U8" s="232" t="s">
        <v>310</v>
      </c>
      <c r="V8" s="233" t="s">
        <v>298</v>
      </c>
    </row>
    <row r="9" spans="1:22" x14ac:dyDescent="0.2">
      <c r="A9" s="216">
        <v>8</v>
      </c>
      <c r="B9" s="219" t="s">
        <v>222</v>
      </c>
      <c r="C9" s="217">
        <v>2006</v>
      </c>
      <c r="D9" s="228">
        <v>2.9605946206013596E-2</v>
      </c>
      <c r="E9" s="228">
        <v>0.20026881720430106</v>
      </c>
      <c r="F9" s="228">
        <v>2.2423387886253619E-2</v>
      </c>
      <c r="G9" s="228">
        <v>9.6434582941376593E-2</v>
      </c>
      <c r="H9" s="220" t="s">
        <v>311</v>
      </c>
      <c r="I9" s="310">
        <v>2015</v>
      </c>
      <c r="J9" s="311" t="s">
        <v>34</v>
      </c>
      <c r="K9" s="234">
        <v>12</v>
      </c>
      <c r="L9" s="235" t="str">
        <f t="shared" ref="L9:L20" ca="1" si="0">INDIRECT(ADDRESS($N$5-($K9-1),2),1) &amp; " " &amp; INDIRECT(ADDRESS($N$5-($K9-1),3),1)</f>
        <v>Octubre 2015</v>
      </c>
      <c r="M9" s="236">
        <f ca="1">INDIRECT(ADDRESS($N$5-($K9-1),4),1)</f>
        <v>3.5322489605040919E-2</v>
      </c>
      <c r="N9" s="237">
        <f t="shared" ref="N9:N20" ca="1" si="1">INDIRECT(ADDRESS($N$5-($K9-1),5),1)</f>
        <v>0.22983870967741934</v>
      </c>
      <c r="O9" s="237">
        <f ca="1">INDIRECT(ADDRESS($N$5-($K9-1),6),1)</f>
        <v>2.464588689915781E-2</v>
      </c>
      <c r="P9" s="238">
        <f t="shared" ref="P9:P20" ca="1" si="2">INDIRECT(ADDRESS($N$5-($K9-1),7),1)</f>
        <v>0.11099365709281567</v>
      </c>
      <c r="Q9" s="239" t="str">
        <f t="shared" ref="Q9:Q20" ca="1" si="3">INDIRECT(ADDRESS($N$5-($K9-1),8),1)</f>
        <v>Deficiente</v>
      </c>
      <c r="R9" s="236">
        <f t="shared" ref="R9:R20" ca="1" si="4">INDIRECT(ADDRESS($N$5-($K9-1),9),1)</f>
        <v>2.3398915378631518E-2</v>
      </c>
      <c r="S9" s="237">
        <f t="shared" ref="S9:S20" ca="1" si="5">INDIRECT(ADDRESS($N$5-($K9-1),10),1)</f>
        <v>0.10618279569892473</v>
      </c>
      <c r="T9" s="237">
        <f t="shared" ref="T9:T20" ca="1" si="6">INDIRECT(ADDRESS($N$5-($K9-1),11),1)</f>
        <v>1.8682695214976855E-2</v>
      </c>
      <c r="U9" s="238">
        <f t="shared" ref="U9:U20" ca="1" si="7">INDIRECT(ADDRESS($N$5-($K9-1),12),1)</f>
        <v>5.5569223474017874E-2</v>
      </c>
      <c r="V9" s="239" t="str">
        <f t="shared" ref="V9:V20" ca="1" si="8">INDIRECT(ADDRESS($N$5-($K9-1),13),1)</f>
        <v>Aceptable</v>
      </c>
    </row>
    <row r="10" spans="1:22" x14ac:dyDescent="0.2">
      <c r="A10" s="216">
        <v>9</v>
      </c>
      <c r="B10" s="219" t="s">
        <v>312</v>
      </c>
      <c r="C10" s="217">
        <v>2006</v>
      </c>
      <c r="D10" s="228">
        <v>4.1993047690787898E-2</v>
      </c>
      <c r="E10" s="228">
        <v>0.23749999999999999</v>
      </c>
      <c r="F10" s="228">
        <v>4.6823102684510502E-2</v>
      </c>
      <c r="G10" s="228">
        <v>0.12116183961321726</v>
      </c>
      <c r="H10" s="220" t="s">
        <v>304</v>
      </c>
      <c r="I10" s="310"/>
      <c r="J10" s="311" t="s">
        <v>35</v>
      </c>
      <c r="K10" s="234">
        <v>11</v>
      </c>
      <c r="L10" s="240" t="str">
        <f t="shared" ca="1" si="0"/>
        <v>Noviembre 2015</v>
      </c>
      <c r="M10" s="241">
        <f t="shared" ref="M10:M18" ca="1" si="9">INDIRECT(ADDRESS($N$5-($K10-1),4),1)</f>
        <v>5.4229602676770711E-2</v>
      </c>
      <c r="N10" s="242">
        <f t="shared" ca="1" si="1"/>
        <v>0.47977684797768477</v>
      </c>
      <c r="O10" s="242">
        <f t="shared" ref="O10:O20" ca="1" si="10">INDIRECT(ADDRESS($N$5-($K10-1),6),1)</f>
        <v>3.3397002767379516E-2</v>
      </c>
      <c r="P10" s="228">
        <f t="shared" ca="1" si="2"/>
        <v>0.22028198081525813</v>
      </c>
      <c r="Q10" s="243" t="str">
        <f t="shared" ca="1" si="3"/>
        <v>Malo</v>
      </c>
      <c r="R10" s="241">
        <f t="shared" ca="1" si="4"/>
        <v>3.0072234646688484E-2</v>
      </c>
      <c r="S10" s="242">
        <f t="shared" ca="1" si="5"/>
        <v>0.20920502092050208</v>
      </c>
      <c r="T10" s="242">
        <f t="shared" ca="1" si="6"/>
        <v>2.7388570576873786E-2</v>
      </c>
      <c r="U10" s="228">
        <f t="shared" ca="1" si="7"/>
        <v>0.10118861634225099</v>
      </c>
      <c r="V10" s="243" t="str">
        <f t="shared" ca="1" si="8"/>
        <v>Deficiente</v>
      </c>
    </row>
    <row r="11" spans="1:22" x14ac:dyDescent="0.2">
      <c r="A11" s="216">
        <v>10</v>
      </c>
      <c r="B11" s="219" t="s">
        <v>313</v>
      </c>
      <c r="C11" s="217">
        <v>2006</v>
      </c>
      <c r="D11" s="228">
        <v>2.4981643250444729E-2</v>
      </c>
      <c r="E11" s="228">
        <v>0.12768817204301075</v>
      </c>
      <c r="F11" s="228">
        <v>2.275962282272153E-2</v>
      </c>
      <c r="G11" s="228">
        <v>6.5619850681926495E-2</v>
      </c>
      <c r="H11" s="220" t="s">
        <v>311</v>
      </c>
      <c r="I11" s="310"/>
      <c r="J11" s="311" t="s">
        <v>36</v>
      </c>
      <c r="K11" s="234">
        <v>10</v>
      </c>
      <c r="L11" s="240" t="str">
        <f t="shared" ca="1" si="0"/>
        <v>Diciembre 2015</v>
      </c>
      <c r="M11" s="241">
        <f t="shared" ca="1" si="9"/>
        <v>3.6556495223479674E-2</v>
      </c>
      <c r="N11" s="242">
        <f t="shared" ca="1" si="1"/>
        <v>0.28825136612021857</v>
      </c>
      <c r="O11" s="242">
        <f t="shared" ca="1" si="10"/>
        <v>2.512618992503448E-2</v>
      </c>
      <c r="P11" s="228">
        <f t="shared" ca="1" si="2"/>
        <v>0.1349483825224862</v>
      </c>
      <c r="Q11" s="243" t="str">
        <f t="shared" ca="1" si="3"/>
        <v>Deficiente</v>
      </c>
      <c r="R11" s="241">
        <f t="shared" ca="1" si="4"/>
        <v>2.7468215572850063E-2</v>
      </c>
      <c r="S11" s="242">
        <f t="shared" ca="1" si="5"/>
        <v>0.14071038251366119</v>
      </c>
      <c r="T11" s="242">
        <f t="shared" ca="1" si="6"/>
        <v>2.081189605805658E-2</v>
      </c>
      <c r="U11" s="228">
        <f t="shared" ca="1" si="7"/>
        <v>7.1433818446215824E-2</v>
      </c>
      <c r="V11" s="243" t="str">
        <f t="shared" ca="1" si="8"/>
        <v>Aceptable</v>
      </c>
    </row>
    <row r="12" spans="1:22" x14ac:dyDescent="0.2">
      <c r="A12" s="216">
        <v>11</v>
      </c>
      <c r="B12" s="219" t="s">
        <v>314</v>
      </c>
      <c r="C12" s="217">
        <v>2006</v>
      </c>
      <c r="D12" s="228">
        <v>3.6355271570928785E-2</v>
      </c>
      <c r="E12" s="228">
        <v>0.19027777777777777</v>
      </c>
      <c r="F12" s="228">
        <v>3.9791773250874581E-2</v>
      </c>
      <c r="G12" s="228">
        <v>9.861157438965755E-2</v>
      </c>
      <c r="H12" s="220" t="s">
        <v>311</v>
      </c>
      <c r="I12" s="310"/>
      <c r="J12" s="311" t="s">
        <v>20</v>
      </c>
      <c r="K12" s="234">
        <v>9</v>
      </c>
      <c r="L12" s="240" t="str">
        <f t="shared" ca="1" si="0"/>
        <v>Enero 2016</v>
      </c>
      <c r="M12" s="241">
        <f t="shared" ca="1" si="9"/>
        <v>3.9E-2</v>
      </c>
      <c r="N12" s="242">
        <f t="shared" ca="1" si="1"/>
        <v>0.307</v>
      </c>
      <c r="O12" s="242">
        <f t="shared" ca="1" si="10"/>
        <v>2.8000000000000001E-2</v>
      </c>
      <c r="P12" s="228">
        <f t="shared" ca="1" si="2"/>
        <v>0.1439</v>
      </c>
      <c r="Q12" s="243" t="str">
        <f t="shared" ca="1" si="3"/>
        <v>Deficiente</v>
      </c>
      <c r="R12" s="241">
        <f t="shared" ca="1" si="4"/>
        <v>2.9000000000000001E-2</v>
      </c>
      <c r="S12" s="242">
        <f t="shared" ca="1" si="5"/>
        <v>0.20100000000000001</v>
      </c>
      <c r="T12" s="242">
        <f t="shared" ca="1" si="6"/>
        <v>2.3E-2</v>
      </c>
      <c r="U12" s="228">
        <f t="shared" ca="1" si="7"/>
        <v>9.6600000000000005E-2</v>
      </c>
      <c r="V12" s="243" t="str">
        <f t="shared" ca="1" si="8"/>
        <v>Aceptable</v>
      </c>
    </row>
    <row r="13" spans="1:22" x14ac:dyDescent="0.2">
      <c r="A13" s="216">
        <v>12</v>
      </c>
      <c r="B13" s="219" t="s">
        <v>315</v>
      </c>
      <c r="C13" s="217">
        <v>2006</v>
      </c>
      <c r="D13" s="228">
        <v>2.4800694820190164E-2</v>
      </c>
      <c r="E13" s="228">
        <v>0.13978494623655913</v>
      </c>
      <c r="F13" s="228">
        <v>2.005731841160624E-2</v>
      </c>
      <c r="G13" s="228">
        <v>6.9845720105020964E-2</v>
      </c>
      <c r="H13" s="220" t="s">
        <v>311</v>
      </c>
      <c r="I13" s="310"/>
      <c r="J13" s="311" t="s">
        <v>21</v>
      </c>
      <c r="K13" s="234">
        <v>8</v>
      </c>
      <c r="L13" s="240" t="str">
        <f t="shared" ca="1" si="0"/>
        <v>Febrero 2016</v>
      </c>
      <c r="M13" s="241">
        <f t="shared" ca="1" si="9"/>
        <v>2.9000000000000001E-2</v>
      </c>
      <c r="N13" s="242">
        <f t="shared" ca="1" si="1"/>
        <v>0.17699999999999999</v>
      </c>
      <c r="O13" s="242">
        <f t="shared" ca="1" si="10"/>
        <v>2.4E-2</v>
      </c>
      <c r="P13" s="228">
        <f t="shared" ca="1" si="2"/>
        <v>8.7300000000000003E-2</v>
      </c>
      <c r="Q13" s="243" t="str">
        <f t="shared" ca="1" si="3"/>
        <v>Aceptable</v>
      </c>
      <c r="R13" s="241">
        <f t="shared" ca="1" si="4"/>
        <v>2.1000000000000001E-2</v>
      </c>
      <c r="S13" s="242">
        <f t="shared" ca="1" si="5"/>
        <v>7.2999999999999995E-2</v>
      </c>
      <c r="T13" s="242">
        <f t="shared" ca="1" si="6"/>
        <v>1.9E-2</v>
      </c>
      <c r="U13" s="228">
        <f t="shared" ca="1" si="7"/>
        <v>4.1500000000000002E-2</v>
      </c>
      <c r="V13" s="243" t="str">
        <f t="shared" ca="1" si="8"/>
        <v>Bueno</v>
      </c>
    </row>
    <row r="14" spans="1:22" x14ac:dyDescent="0.2">
      <c r="A14" s="216">
        <v>13</v>
      </c>
      <c r="B14" s="219" t="str">
        <f t="shared" ref="B14:B77" si="11">B2</f>
        <v>ENE</v>
      </c>
      <c r="C14" s="217">
        <f t="shared" ref="C14:C77" si="12">C2+1</f>
        <v>2007</v>
      </c>
      <c r="D14" s="228">
        <v>3.0898641495151882E-2</v>
      </c>
      <c r="E14" s="228">
        <v>0.20295698924731181</v>
      </c>
      <c r="F14" s="228">
        <v>2.3229943871638282E-2</v>
      </c>
      <c r="G14" s="228">
        <v>9.8188241071313132E-2</v>
      </c>
      <c r="H14" s="220" t="s">
        <v>311</v>
      </c>
      <c r="I14" s="310"/>
      <c r="J14" s="311" t="s">
        <v>22</v>
      </c>
      <c r="K14" s="234">
        <v>7</v>
      </c>
      <c r="L14" s="240" t="str">
        <f t="shared" ca="1" si="0"/>
        <v>Marzo 2016</v>
      </c>
      <c r="M14" s="241">
        <f t="shared" ca="1" si="9"/>
        <v>2.8000000000000001E-2</v>
      </c>
      <c r="N14" s="242">
        <f t="shared" ca="1" si="1"/>
        <v>0.16200000000000001</v>
      </c>
      <c r="O14" s="242">
        <f t="shared" ca="1" si="10"/>
        <v>2.5000000000000001E-2</v>
      </c>
      <c r="P14" s="228">
        <f t="shared" ca="1" si="2"/>
        <v>8.1100000000000005E-2</v>
      </c>
      <c r="Q14" s="243" t="str">
        <f t="shared" ca="1" si="3"/>
        <v>Aceptable</v>
      </c>
      <c r="R14" s="241">
        <f t="shared" ca="1" si="4"/>
        <v>2.1999999999999999E-2</v>
      </c>
      <c r="S14" s="242">
        <f t="shared" ca="1" si="5"/>
        <v>8.5000000000000006E-2</v>
      </c>
      <c r="T14" s="242">
        <f t="shared" ca="1" si="6"/>
        <v>2.1999999999999999E-2</v>
      </c>
      <c r="U14" s="228">
        <f t="shared" ca="1" si="7"/>
        <v>4.7399999999999998E-2</v>
      </c>
      <c r="V14" s="243" t="str">
        <f t="shared" ca="1" si="8"/>
        <v>Bueno</v>
      </c>
    </row>
    <row r="15" spans="1:22" x14ac:dyDescent="0.2">
      <c r="A15" s="216">
        <v>14</v>
      </c>
      <c r="B15" s="219" t="str">
        <f t="shared" si="11"/>
        <v>FEB</v>
      </c>
      <c r="C15" s="217">
        <f t="shared" si="12"/>
        <v>2007</v>
      </c>
      <c r="D15" s="228">
        <v>3.0640095758526553E-2</v>
      </c>
      <c r="E15" s="228">
        <v>0.18303571428571427</v>
      </c>
      <c r="F15" s="228">
        <v>2.4111779755935828E-2</v>
      </c>
      <c r="G15" s="228">
        <v>9.0292679968883502E-2</v>
      </c>
      <c r="H15" s="220" t="s">
        <v>311</v>
      </c>
      <c r="I15" s="310"/>
      <c r="J15" s="311" t="s">
        <v>23</v>
      </c>
      <c r="K15" s="234">
        <v>6</v>
      </c>
      <c r="L15" s="240" t="str">
        <f t="shared" ca="1" si="0"/>
        <v>Abril 2016</v>
      </c>
      <c r="M15" s="241">
        <f t="shared" ca="1" si="9"/>
        <v>5.1999999999999998E-2</v>
      </c>
      <c r="N15" s="242">
        <f t="shared" ca="1" si="1"/>
        <v>0.46200000000000002</v>
      </c>
      <c r="O15" s="242">
        <f t="shared" ca="1" si="10"/>
        <v>3.2000000000000001E-2</v>
      </c>
      <c r="P15" s="228">
        <f t="shared" ca="1" si="2"/>
        <v>0.2122</v>
      </c>
      <c r="Q15" s="243" t="str">
        <f t="shared" ca="1" si="3"/>
        <v>Malo</v>
      </c>
      <c r="R15" s="241">
        <f t="shared" ca="1" si="4"/>
        <v>3.9E-2</v>
      </c>
      <c r="S15" s="242">
        <f t="shared" ca="1" si="5"/>
        <v>0.311</v>
      </c>
      <c r="T15" s="242">
        <f t="shared" ca="1" si="6"/>
        <v>0.03</v>
      </c>
      <c r="U15" s="228">
        <f t="shared" ca="1" si="7"/>
        <v>0.1457</v>
      </c>
      <c r="V15" s="243" t="str">
        <f t="shared" ca="1" si="8"/>
        <v>Deficiente</v>
      </c>
    </row>
    <row r="16" spans="1:22" x14ac:dyDescent="0.2">
      <c r="A16" s="216">
        <v>15</v>
      </c>
      <c r="B16" s="219" t="str">
        <f t="shared" si="11"/>
        <v>MAR</v>
      </c>
      <c r="C16" s="217">
        <f t="shared" si="12"/>
        <v>2007</v>
      </c>
      <c r="D16" s="228">
        <v>2.8214674455339858E-2</v>
      </c>
      <c r="E16" s="228">
        <v>0.16397849462365591</v>
      </c>
      <c r="F16" s="228">
        <v>2.2791409581063245E-2</v>
      </c>
      <c r="G16" s="228">
        <v>8.1435549547810959E-2</v>
      </c>
      <c r="H16" s="220" t="s">
        <v>311</v>
      </c>
      <c r="I16" s="310"/>
      <c r="J16" s="311" t="s">
        <v>24</v>
      </c>
      <c r="K16" s="234">
        <v>5</v>
      </c>
      <c r="L16" s="240" t="str">
        <f t="shared" ca="1" si="0"/>
        <v>Mayo 2016</v>
      </c>
      <c r="M16" s="241">
        <f t="shared" ca="1" si="9"/>
        <v>4.8099999999999997E-2</v>
      </c>
      <c r="N16" s="242">
        <f t="shared" ca="1" si="1"/>
        <v>0.44950000000000001</v>
      </c>
      <c r="O16" s="242">
        <f t="shared" ca="1" si="10"/>
        <v>2.81E-2</v>
      </c>
      <c r="P16" s="228">
        <f t="shared" ca="1" si="2"/>
        <v>0.2046</v>
      </c>
      <c r="Q16" s="243" t="str">
        <f t="shared" ca="1" si="3"/>
        <v>Malo</v>
      </c>
      <c r="R16" s="241">
        <f t="shared" ca="1" si="4"/>
        <v>3.5499999999999997E-2</v>
      </c>
      <c r="S16" s="242">
        <f t="shared" ca="1" si="5"/>
        <v>0.23769999999999999</v>
      </c>
      <c r="T16" s="242">
        <f t="shared" ca="1" si="6"/>
        <v>2.3599999999999999E-2</v>
      </c>
      <c r="U16" s="228">
        <f t="shared" ca="1" si="7"/>
        <v>0.114</v>
      </c>
      <c r="V16" s="243" t="str">
        <f t="shared" ca="1" si="8"/>
        <v>Deficiente</v>
      </c>
    </row>
    <row r="17" spans="1:25" x14ac:dyDescent="0.2">
      <c r="A17" s="216">
        <v>16</v>
      </c>
      <c r="B17" s="219" t="str">
        <f t="shared" si="11"/>
        <v>ABR</v>
      </c>
      <c r="C17" s="217">
        <f t="shared" si="12"/>
        <v>2007</v>
      </c>
      <c r="D17" s="228">
        <v>2.6651330279304691E-2</v>
      </c>
      <c r="E17" s="228">
        <v>0.16388888888888889</v>
      </c>
      <c r="F17" s="228">
        <v>2.4795897386295462E-2</v>
      </c>
      <c r="G17" s="228">
        <v>8.1175267144536531E-2</v>
      </c>
      <c r="H17" s="220" t="s">
        <v>311</v>
      </c>
      <c r="I17" s="310"/>
      <c r="J17" s="311" t="s">
        <v>25</v>
      </c>
      <c r="K17" s="234">
        <v>4</v>
      </c>
      <c r="L17" s="240" t="str">
        <f t="shared" ca="1" si="0"/>
        <v>Junio 2016</v>
      </c>
      <c r="M17" s="241">
        <f t="shared" ca="1" si="9"/>
        <v>4.5900000000000003E-2</v>
      </c>
      <c r="N17" s="242">
        <f t="shared" ca="1" si="1"/>
        <v>0.35620000000000002</v>
      </c>
      <c r="O17" s="242">
        <f t="shared" ca="1" si="10"/>
        <v>3.5099999999999999E-2</v>
      </c>
      <c r="P17" s="228">
        <f t="shared" ca="1" si="2"/>
        <v>0.16789999999999999</v>
      </c>
      <c r="Q17" s="243" t="str">
        <f t="shared" ca="1" si="3"/>
        <v>Deficiente</v>
      </c>
      <c r="R17" s="241">
        <f t="shared" ca="1" si="4"/>
        <v>3.5499999999999997E-2</v>
      </c>
      <c r="S17" s="242">
        <f t="shared" ca="1" si="5"/>
        <v>0.2581</v>
      </c>
      <c r="T17" s="242">
        <f t="shared" ca="1" si="6"/>
        <v>3.1699999999999999E-2</v>
      </c>
      <c r="U17" s="228">
        <f t="shared" ca="1" si="7"/>
        <v>0.1328</v>
      </c>
      <c r="V17" s="243" t="str">
        <f t="shared" ca="1" si="8"/>
        <v>Deficiente</v>
      </c>
    </row>
    <row r="18" spans="1:25" x14ac:dyDescent="0.2">
      <c r="A18" s="216">
        <v>17</v>
      </c>
      <c r="B18" s="219" t="str">
        <f t="shared" si="11"/>
        <v>MAY</v>
      </c>
      <c r="C18" s="217">
        <f t="shared" si="12"/>
        <v>2007</v>
      </c>
      <c r="D18" s="228">
        <v>4.038796931249674E-2</v>
      </c>
      <c r="E18" s="228">
        <v>0.33198924731182794</v>
      </c>
      <c r="F18" s="228">
        <v>2.8273642730864194E-2</v>
      </c>
      <c r="G18" s="228">
        <v>0.15460561519590271</v>
      </c>
      <c r="H18" s="220" t="s">
        <v>304</v>
      </c>
      <c r="I18" s="310"/>
      <c r="J18" s="311" t="s">
        <v>31</v>
      </c>
      <c r="K18" s="234">
        <v>3</v>
      </c>
      <c r="L18" s="240" t="str">
        <f t="shared" ca="1" si="0"/>
        <v>Julio 2016</v>
      </c>
      <c r="M18" s="241">
        <f t="shared" ca="1" si="9"/>
        <v>7.1389274261373217E-2</v>
      </c>
      <c r="N18" s="242">
        <f t="shared" ca="1" si="1"/>
        <v>0.77901430842607311</v>
      </c>
      <c r="O18" s="242">
        <f t="shared" ca="1" si="10"/>
        <v>2.8285014594340425E-2</v>
      </c>
      <c r="P18" s="228">
        <f t="shared" ca="1" si="2"/>
        <v>0.3458184359938466</v>
      </c>
      <c r="Q18" s="243" t="str">
        <f t="shared" ca="1" si="3"/>
        <v>Malo</v>
      </c>
      <c r="R18" s="241">
        <f t="shared" ca="1" si="4"/>
        <v>4.1407036932042306E-2</v>
      </c>
      <c r="S18" s="242">
        <f t="shared" ca="1" si="5"/>
        <v>0.33068362480127184</v>
      </c>
      <c r="T18" s="242">
        <f t="shared" ca="1" si="6"/>
        <v>2.5488262449316644E-2</v>
      </c>
      <c r="U18" s="228">
        <f t="shared" ca="1" si="7"/>
        <v>0.153933917183189</v>
      </c>
      <c r="V18" s="243" t="str">
        <f t="shared" ca="1" si="8"/>
        <v>Deficiente</v>
      </c>
    </row>
    <row r="19" spans="1:25" x14ac:dyDescent="0.2">
      <c r="A19" s="216">
        <v>18</v>
      </c>
      <c r="B19" s="219" t="str">
        <f t="shared" si="11"/>
        <v>JUN</v>
      </c>
      <c r="C19" s="217">
        <f t="shared" si="12"/>
        <v>2007</v>
      </c>
      <c r="D19" s="228">
        <v>3.6430174832700585E-2</v>
      </c>
      <c r="E19" s="228">
        <v>0.27500000000000002</v>
      </c>
      <c r="F19" s="228">
        <v>3.0009221240278151E-2</v>
      </c>
      <c r="G19" s="228">
        <v>0.13196786400372182</v>
      </c>
      <c r="H19" s="220" t="s">
        <v>304</v>
      </c>
      <c r="I19" s="310"/>
      <c r="J19" s="311" t="s">
        <v>32</v>
      </c>
      <c r="K19" s="234">
        <v>2</v>
      </c>
      <c r="L19" s="240" t="str">
        <f t="shared" ca="1" si="0"/>
        <v>Agosto 2016</v>
      </c>
      <c r="M19" s="241">
        <f ca="1">INDIRECT(ADDRESS($N$5-($K19-1),4),1)</f>
        <v>4.5363675654432674E-2</v>
      </c>
      <c r="N19" s="242">
        <f t="shared" ca="1" si="1"/>
        <v>0.39534883720930231</v>
      </c>
      <c r="O19" s="242">
        <f t="shared" ca="1" si="10"/>
        <v>2.6728863587544931E-2</v>
      </c>
      <c r="P19" s="228">
        <f t="shared" ca="1" si="2"/>
        <v>0.181630777863003</v>
      </c>
      <c r="Q19" s="243" t="str">
        <f t="shared" ca="1" si="3"/>
        <v>Deficiente</v>
      </c>
      <c r="R19" s="241">
        <f t="shared" ca="1" si="4"/>
        <v>2.6930325885551755E-2</v>
      </c>
      <c r="S19" s="242">
        <f t="shared" ca="1" si="5"/>
        <v>0.11337209302325581</v>
      </c>
      <c r="T19" s="242">
        <f t="shared" ca="1" si="6"/>
        <v>2.2589779474272625E-2</v>
      </c>
      <c r="U19" s="228">
        <f t="shared" ca="1" si="7"/>
        <v>6.0638923458377555E-2</v>
      </c>
      <c r="V19" s="243" t="str">
        <f t="shared" ca="1" si="8"/>
        <v>Aceptable</v>
      </c>
    </row>
    <row r="20" spans="1:25" x14ac:dyDescent="0.2">
      <c r="A20" s="216">
        <v>19</v>
      </c>
      <c r="B20" s="219" t="str">
        <f t="shared" si="11"/>
        <v>JUL</v>
      </c>
      <c r="C20" s="217">
        <f t="shared" si="12"/>
        <v>2007</v>
      </c>
      <c r="D20" s="228">
        <v>5.5131725965138025E-2</v>
      </c>
      <c r="E20" s="228">
        <v>0.52956989247311825</v>
      </c>
      <c r="F20" s="228">
        <v>2.8163213259010611E-2</v>
      </c>
      <c r="G20" s="228">
        <v>0.23951329002710464</v>
      </c>
      <c r="H20" s="220" t="s">
        <v>316</v>
      </c>
      <c r="I20" s="310"/>
      <c r="J20" s="311" t="s">
        <v>33</v>
      </c>
      <c r="K20" s="234">
        <v>1</v>
      </c>
      <c r="L20" s="244" t="str">
        <f t="shared" ca="1" si="0"/>
        <v>Septiembre 2016</v>
      </c>
      <c r="M20" s="245">
        <f ca="1">INDIRECT(ADDRESS($N$5-($K20-1),4),1)</f>
        <v>4.521114020714815E-2</v>
      </c>
      <c r="N20" s="246">
        <f t="shared" ca="1" si="1"/>
        <v>0.36160714285714285</v>
      </c>
      <c r="O20" s="246">
        <f t="shared" ca="1" si="10"/>
        <v>3.0751629952812051E-2</v>
      </c>
      <c r="P20" s="247">
        <f t="shared" ca="1" si="2"/>
        <v>0.16887763921627885</v>
      </c>
      <c r="Q20" s="248" t="str">
        <f t="shared" ca="1" si="3"/>
        <v>Deficiente</v>
      </c>
      <c r="R20" s="245">
        <f t="shared" ca="1" si="4"/>
        <v>3.1211089075354619E-2</v>
      </c>
      <c r="S20" s="246">
        <f t="shared" ca="1" si="5"/>
        <v>0.18601190476190477</v>
      </c>
      <c r="T20" s="246">
        <f t="shared" ca="1" si="6"/>
        <v>2.6426749799256754E-2</v>
      </c>
      <c r="U20" s="247">
        <f t="shared" ca="1" si="7"/>
        <v>9.2174547494755094E-2</v>
      </c>
      <c r="V20" s="248" t="str">
        <f t="shared" ca="1" si="8"/>
        <v>Aceptable</v>
      </c>
    </row>
    <row r="21" spans="1:25" ht="12.75" thickBot="1" x14ac:dyDescent="0.25">
      <c r="A21" s="216">
        <v>20</v>
      </c>
      <c r="B21" s="219" t="str">
        <f t="shared" si="11"/>
        <v>AGO</v>
      </c>
      <c r="C21" s="217">
        <f t="shared" si="12"/>
        <v>2007</v>
      </c>
      <c r="D21" s="228">
        <v>4.0867165238833818E-2</v>
      </c>
      <c r="E21" s="228">
        <v>0.33064516129032256</v>
      </c>
      <c r="F21" s="228">
        <v>3.4736874992901498E-2</v>
      </c>
      <c r="G21" s="228">
        <v>0.15555230561024289</v>
      </c>
      <c r="H21" s="220" t="s">
        <v>304</v>
      </c>
      <c r="I21" s="226"/>
      <c r="L21" s="249" t="s">
        <v>17</v>
      </c>
      <c r="M21" s="250">
        <f ca="1">AVERAGE(M9:M20)</f>
        <v>4.4172723135687104E-2</v>
      </c>
      <c r="N21" s="251">
        <f ca="1">AVERAGE(N9:N20)</f>
        <v>0.37062810102232008</v>
      </c>
      <c r="O21" s="251">
        <f ca="1">AVERAGE(O9:O20)</f>
        <v>2.8427882310522432E-2</v>
      </c>
      <c r="P21" s="252">
        <f ca="1">AVERAGE(P9:P20)</f>
        <v>0.17162923945864073</v>
      </c>
      <c r="Q21" s="253" t="str">
        <f ca="1">IF($P21&lt;0.05,"Bueno",IF($P21&lt;0.1,"Aceptable",IF($P21&lt;0.2,"Deficiente",IF(P21&lt;1,"Malo","Muy Malo"))))</f>
        <v>Deficiente</v>
      </c>
      <c r="R21" s="250">
        <f ca="1">AVERAGE(R9:R20)</f>
        <v>3.0207318124259894E-2</v>
      </c>
      <c r="S21" s="251">
        <f ca="1">AVERAGE(S9:S20)</f>
        <v>0.18766381847662669</v>
      </c>
      <c r="T21" s="251">
        <f ca="1">AVERAGE(T9:T20)</f>
        <v>2.4223996131062769E-2</v>
      </c>
      <c r="U21" s="252">
        <f ca="1">AVERAGE(U9:U20)</f>
        <v>9.2744920533233854E-2</v>
      </c>
      <c r="V21" s="253" t="str">
        <f ca="1">IF($U21&lt;0.05,"Bueno",IF($U21&lt;0.1,"Aceptable",IF($U21&lt;0.2,"Deficiente",IF(U21&lt;1,"Malo","Muy Malo"))))</f>
        <v>Aceptable</v>
      </c>
    </row>
    <row r="22" spans="1:25" x14ac:dyDescent="0.2">
      <c r="A22" s="216">
        <v>21</v>
      </c>
      <c r="B22" s="219" t="str">
        <f t="shared" si="11"/>
        <v>SEPT</v>
      </c>
      <c r="C22" s="217">
        <f t="shared" si="12"/>
        <v>2007</v>
      </c>
      <c r="D22" s="228">
        <v>2.5016115058715795E-2</v>
      </c>
      <c r="E22" s="228">
        <v>0.12361111111111112</v>
      </c>
      <c r="F22" s="228">
        <v>2.6721948141881752E-2</v>
      </c>
      <c r="G22" s="228">
        <v>6.4795280096307126E-2</v>
      </c>
      <c r="H22" s="220" t="s">
        <v>311</v>
      </c>
      <c r="I22" s="226"/>
    </row>
    <row r="23" spans="1:25" x14ac:dyDescent="0.2">
      <c r="A23" s="216">
        <v>22</v>
      </c>
      <c r="B23" s="219" t="str">
        <f t="shared" si="11"/>
        <v>OCT</v>
      </c>
      <c r="C23" s="217">
        <f t="shared" si="12"/>
        <v>2007</v>
      </c>
      <c r="D23" s="228">
        <v>4.0039254375347562E-2</v>
      </c>
      <c r="E23" s="228">
        <v>0.30510752688172044</v>
      </c>
      <c r="F23" s="228">
        <v>2.7548472110447392E-2</v>
      </c>
      <c r="G23" s="228">
        <v>0.14356840692491668</v>
      </c>
      <c r="H23" s="220" t="s">
        <v>304</v>
      </c>
      <c r="I23" s="226"/>
    </row>
    <row r="24" spans="1:25" x14ac:dyDescent="0.2">
      <c r="A24" s="216">
        <v>23</v>
      </c>
      <c r="B24" s="219" t="str">
        <f t="shared" si="11"/>
        <v>NOV</v>
      </c>
      <c r="C24" s="217">
        <f t="shared" si="12"/>
        <v>2007</v>
      </c>
      <c r="D24" s="228">
        <v>3.8278818205913077E-2</v>
      </c>
      <c r="E24" s="228">
        <v>0.31128404669260701</v>
      </c>
      <c r="F24" s="228">
        <v>2.8708005620630694E-2</v>
      </c>
      <c r="G24" s="228">
        <v>0.14556674708353418</v>
      </c>
      <c r="H24" s="220" t="s">
        <v>304</v>
      </c>
      <c r="I24" s="226"/>
    </row>
    <row r="25" spans="1:25" x14ac:dyDescent="0.2">
      <c r="A25" s="216">
        <v>24</v>
      </c>
      <c r="B25" s="219" t="str">
        <f t="shared" si="11"/>
        <v>DIC</v>
      </c>
      <c r="C25" s="217">
        <f t="shared" si="12"/>
        <v>2007</v>
      </c>
      <c r="D25" s="228">
        <v>3.6404193446797725E-2</v>
      </c>
      <c r="E25" s="228">
        <v>0.25287356321839083</v>
      </c>
      <c r="F25" s="228">
        <v>2.8094566223889533E-2</v>
      </c>
      <c r="G25" s="228">
        <v>0.12133001591085334</v>
      </c>
      <c r="H25" s="220" t="s">
        <v>304</v>
      </c>
      <c r="I25" s="226"/>
    </row>
    <row r="26" spans="1:25" ht="12.75" thickBot="1" x14ac:dyDescent="0.25">
      <c r="A26" s="216">
        <v>25</v>
      </c>
      <c r="B26" s="219" t="str">
        <f t="shared" si="11"/>
        <v>ENE</v>
      </c>
      <c r="C26" s="217">
        <f t="shared" si="12"/>
        <v>2008</v>
      </c>
      <c r="D26" s="228">
        <v>4.6686234179471625E-2</v>
      </c>
      <c r="E26" s="228">
        <v>0.38159879336349922</v>
      </c>
      <c r="F26" s="228">
        <v>3.965097467848834E-2</v>
      </c>
      <c r="G26" s="228">
        <v>0.17924420595288601</v>
      </c>
      <c r="H26" s="220" t="s">
        <v>304</v>
      </c>
      <c r="I26" s="226"/>
    </row>
    <row r="27" spans="1:25" ht="12.75" thickBot="1" x14ac:dyDescent="0.25">
      <c r="A27" s="216">
        <v>26</v>
      </c>
      <c r="B27" s="219" t="str">
        <f t="shared" si="11"/>
        <v>FEB</v>
      </c>
      <c r="C27" s="217">
        <f t="shared" si="12"/>
        <v>2008</v>
      </c>
      <c r="D27" s="228">
        <v>4.4105493837719861E-2</v>
      </c>
      <c r="E27" s="228">
        <v>0.35956790123456789</v>
      </c>
      <c r="F27" s="228">
        <v>2.5389273852279962E-2</v>
      </c>
      <c r="G27" s="228">
        <v>0.1665472127993711</v>
      </c>
      <c r="H27" s="220" t="s">
        <v>304</v>
      </c>
      <c r="I27" s="226"/>
      <c r="W27" s="254" t="s">
        <v>294</v>
      </c>
      <c r="X27" s="254" t="s">
        <v>295</v>
      </c>
      <c r="Y27" s="254" t="s">
        <v>296</v>
      </c>
    </row>
    <row r="28" spans="1:25" ht="13.5" thickTop="1" thickBot="1" x14ac:dyDescent="0.25">
      <c r="A28" s="216">
        <v>27</v>
      </c>
      <c r="B28" s="219" t="str">
        <f t="shared" si="11"/>
        <v>MAR</v>
      </c>
      <c r="C28" s="217">
        <f t="shared" si="12"/>
        <v>2008</v>
      </c>
      <c r="D28" s="228">
        <v>5.8395531950989461E-2</v>
      </c>
      <c r="E28" s="228">
        <v>0.5161290322580645</v>
      </c>
      <c r="F28" s="228">
        <v>4.1944802992278277E-2</v>
      </c>
      <c r="G28" s="228">
        <v>0.23819878628207725</v>
      </c>
      <c r="H28" s="220" t="s">
        <v>316</v>
      </c>
      <c r="I28" s="226"/>
      <c r="W28" s="255">
        <v>0.4</v>
      </c>
      <c r="X28" s="255">
        <v>0.4</v>
      </c>
      <c r="Y28" s="255">
        <v>0.2</v>
      </c>
    </row>
    <row r="29" spans="1:25" x14ac:dyDescent="0.2">
      <c r="A29" s="216">
        <v>28</v>
      </c>
      <c r="B29" s="219" t="str">
        <f t="shared" si="11"/>
        <v>ABR</v>
      </c>
      <c r="C29" s="217">
        <f t="shared" si="12"/>
        <v>2008</v>
      </c>
      <c r="D29" s="228">
        <v>3.9487311492306137E-2</v>
      </c>
      <c r="E29" s="228">
        <v>0.28472222222222221</v>
      </c>
      <c r="F29" s="228">
        <v>3.8385495797854573E-2</v>
      </c>
      <c r="G29" s="228">
        <v>0.13736091264538225</v>
      </c>
      <c r="H29" s="220" t="s">
        <v>304</v>
      </c>
      <c r="I29" s="226"/>
    </row>
    <row r="30" spans="1:25" x14ac:dyDescent="0.2">
      <c r="A30" s="216">
        <v>29</v>
      </c>
      <c r="B30" s="219" t="str">
        <f t="shared" si="11"/>
        <v>MAY</v>
      </c>
      <c r="C30" s="217">
        <f t="shared" si="12"/>
        <v>2008</v>
      </c>
      <c r="D30" s="228">
        <v>3.8800409981917076E-2</v>
      </c>
      <c r="E30" s="228">
        <v>0.28197674418604651</v>
      </c>
      <c r="F30" s="228">
        <v>2.9648542473573208E-2</v>
      </c>
      <c r="G30" s="228">
        <v>0.13424057016190008</v>
      </c>
      <c r="H30" s="220" t="s">
        <v>304</v>
      </c>
      <c r="I30" s="226"/>
    </row>
    <row r="31" spans="1:25" x14ac:dyDescent="0.2">
      <c r="A31" s="216">
        <v>30</v>
      </c>
      <c r="B31" s="219" t="str">
        <f t="shared" si="11"/>
        <v>JUN</v>
      </c>
      <c r="C31" s="217">
        <f t="shared" si="12"/>
        <v>2008</v>
      </c>
      <c r="D31" s="228">
        <v>3.1391006694172531E-2</v>
      </c>
      <c r="E31" s="228">
        <v>0.16111111111111112</v>
      </c>
      <c r="F31" s="228">
        <v>2.5370513121798062E-2</v>
      </c>
      <c r="G31" s="228">
        <v>8.2074949746473086E-2</v>
      </c>
      <c r="H31" s="220" t="s">
        <v>311</v>
      </c>
      <c r="I31" s="226"/>
    </row>
    <row r="32" spans="1:25" x14ac:dyDescent="0.2">
      <c r="A32" s="216">
        <v>31</v>
      </c>
      <c r="B32" s="219" t="str">
        <f t="shared" si="11"/>
        <v>JUL</v>
      </c>
      <c r="C32" s="217">
        <f t="shared" si="12"/>
        <v>2008</v>
      </c>
      <c r="D32" s="228">
        <v>5.2535964896140722E-2</v>
      </c>
      <c r="E32" s="228">
        <v>0.45026881720430106</v>
      </c>
      <c r="F32" s="228">
        <v>4.2627551721487848E-2</v>
      </c>
      <c r="G32" s="228">
        <v>0.2096474231844743</v>
      </c>
      <c r="H32" s="220" t="s">
        <v>316</v>
      </c>
      <c r="I32" s="226"/>
    </row>
    <row r="33" spans="1:9" x14ac:dyDescent="0.2">
      <c r="A33" s="216">
        <v>32</v>
      </c>
      <c r="B33" s="219" t="str">
        <f t="shared" si="11"/>
        <v>AGO</v>
      </c>
      <c r="C33" s="217">
        <f t="shared" si="12"/>
        <v>2008</v>
      </c>
      <c r="D33" s="228">
        <v>3.0905871719491874E-2</v>
      </c>
      <c r="E33" s="228">
        <v>0.18587896253602307</v>
      </c>
      <c r="F33" s="228">
        <v>3.2799383340597198E-2</v>
      </c>
      <c r="G33" s="228">
        <v>9.3273810370325422E-2</v>
      </c>
      <c r="H33" s="220" t="s">
        <v>311</v>
      </c>
      <c r="I33" s="226"/>
    </row>
    <row r="34" spans="1:9" x14ac:dyDescent="0.2">
      <c r="A34" s="216">
        <v>33</v>
      </c>
      <c r="B34" s="219" t="str">
        <f t="shared" si="11"/>
        <v>SEPT</v>
      </c>
      <c r="C34" s="217">
        <f t="shared" si="12"/>
        <v>2008</v>
      </c>
      <c r="D34" s="228">
        <v>2.7330398042783418E-2</v>
      </c>
      <c r="E34" s="228">
        <v>0.15049226441631505</v>
      </c>
      <c r="F34" s="228">
        <v>3.1027476319908046E-2</v>
      </c>
      <c r="G34" s="228">
        <v>7.7334560247621004E-2</v>
      </c>
      <c r="H34" s="220" t="s">
        <v>311</v>
      </c>
      <c r="I34" s="226"/>
    </row>
    <row r="35" spans="1:9" x14ac:dyDescent="0.2">
      <c r="A35" s="216">
        <v>34</v>
      </c>
      <c r="B35" s="219" t="str">
        <f t="shared" si="11"/>
        <v>OCT</v>
      </c>
      <c r="C35" s="217">
        <f t="shared" si="12"/>
        <v>2008</v>
      </c>
      <c r="D35" s="228">
        <v>3.3547467394351951E-2</v>
      </c>
      <c r="E35" s="228">
        <v>0.21668909825033647</v>
      </c>
      <c r="F35" s="228">
        <v>3.0091515407090839E-2</v>
      </c>
      <c r="G35" s="228">
        <v>0.10611292933929355</v>
      </c>
      <c r="H35" s="220" t="s">
        <v>304</v>
      </c>
      <c r="I35" s="226"/>
    </row>
    <row r="36" spans="1:9" x14ac:dyDescent="0.2">
      <c r="A36" s="216">
        <v>35</v>
      </c>
      <c r="B36" s="219" t="str">
        <f t="shared" si="11"/>
        <v>NOV</v>
      </c>
      <c r="C36" s="217">
        <f t="shared" si="12"/>
        <v>2008</v>
      </c>
      <c r="D36" s="228">
        <v>2.6458261647730064E-2</v>
      </c>
      <c r="E36" s="228">
        <v>0.14992927864214992</v>
      </c>
      <c r="F36" s="228">
        <v>3.0801192308088903E-2</v>
      </c>
      <c r="G36" s="228">
        <v>7.671525457756978E-2</v>
      </c>
      <c r="H36" s="220" t="s">
        <v>311</v>
      </c>
      <c r="I36" s="226"/>
    </row>
    <row r="37" spans="1:9" x14ac:dyDescent="0.2">
      <c r="A37" s="216">
        <v>36</v>
      </c>
      <c r="B37" s="219" t="str">
        <f t="shared" si="11"/>
        <v>DIC</v>
      </c>
      <c r="C37" s="217">
        <f t="shared" si="12"/>
        <v>2008</v>
      </c>
      <c r="D37" s="228">
        <v>1.9743173024596879E-2</v>
      </c>
      <c r="E37" s="228">
        <v>6.4952638700947224E-2</v>
      </c>
      <c r="F37" s="228">
        <v>2.5881358422057688E-2</v>
      </c>
      <c r="G37" s="228">
        <v>3.9054596374629186E-2</v>
      </c>
      <c r="H37" s="220" t="s">
        <v>306</v>
      </c>
      <c r="I37" s="226"/>
    </row>
    <row r="38" spans="1:9" x14ac:dyDescent="0.2">
      <c r="A38" s="216">
        <v>37</v>
      </c>
      <c r="B38" s="219" t="str">
        <f t="shared" si="11"/>
        <v>ENE</v>
      </c>
      <c r="C38" s="217">
        <f t="shared" si="12"/>
        <v>2009</v>
      </c>
      <c r="D38" s="228">
        <v>2.6664265065743212E-2</v>
      </c>
      <c r="E38" s="228">
        <v>0.11570247933884298</v>
      </c>
      <c r="F38" s="228">
        <v>2.7596479577569194E-2</v>
      </c>
      <c r="G38" s="228">
        <v>6.2465993677348321E-2</v>
      </c>
      <c r="H38" s="220" t="s">
        <v>311</v>
      </c>
      <c r="I38" s="226"/>
    </row>
    <row r="39" spans="1:9" x14ac:dyDescent="0.2">
      <c r="A39" s="216">
        <v>38</v>
      </c>
      <c r="B39" s="219" t="str">
        <f t="shared" si="11"/>
        <v>FEB</v>
      </c>
      <c r="C39" s="217">
        <f t="shared" si="12"/>
        <v>2009</v>
      </c>
      <c r="D39" s="228">
        <v>3.5546394822771714E-2</v>
      </c>
      <c r="E39" s="228">
        <v>0.25075075075075076</v>
      </c>
      <c r="F39" s="228">
        <v>2.2846596688522795E-2</v>
      </c>
      <c r="G39" s="228">
        <v>0.11908817756711355</v>
      </c>
      <c r="H39" s="220" t="s">
        <v>304</v>
      </c>
      <c r="I39" s="226"/>
    </row>
    <row r="40" spans="1:9" x14ac:dyDescent="0.2">
      <c r="A40" s="216">
        <v>39</v>
      </c>
      <c r="B40" s="219" t="str">
        <f t="shared" si="11"/>
        <v>MAR</v>
      </c>
      <c r="C40" s="217">
        <f t="shared" si="12"/>
        <v>2009</v>
      </c>
      <c r="D40" s="228">
        <v>3.3014456681550251E-2</v>
      </c>
      <c r="E40" s="228">
        <v>0.21331521739130435</v>
      </c>
      <c r="F40" s="228">
        <v>3.0489499625783258E-2</v>
      </c>
      <c r="G40" s="228">
        <v>0.10462976955429849</v>
      </c>
      <c r="H40" s="220" t="s">
        <v>304</v>
      </c>
      <c r="I40" s="226"/>
    </row>
    <row r="41" spans="1:9" x14ac:dyDescent="0.2">
      <c r="A41" s="216">
        <v>40</v>
      </c>
      <c r="B41" s="219" t="str">
        <f t="shared" si="11"/>
        <v>ABR</v>
      </c>
      <c r="C41" s="217">
        <f t="shared" si="12"/>
        <v>2009</v>
      </c>
      <c r="D41" s="228">
        <v>3.5998349712604218E-2</v>
      </c>
      <c r="E41" s="228">
        <v>0.26382978723404255</v>
      </c>
      <c r="F41" s="228">
        <v>3.5797109960251351E-2</v>
      </c>
      <c r="G41" s="228">
        <v>0.12709067677070898</v>
      </c>
      <c r="H41" s="220" t="s">
        <v>304</v>
      </c>
      <c r="I41" s="226"/>
    </row>
    <row r="42" spans="1:9" x14ac:dyDescent="0.2">
      <c r="A42" s="216">
        <v>41</v>
      </c>
      <c r="B42" s="219" t="str">
        <f t="shared" si="11"/>
        <v>MAY</v>
      </c>
      <c r="C42" s="217">
        <f t="shared" si="12"/>
        <v>2009</v>
      </c>
      <c r="D42" s="228">
        <v>4.6866700833990693E-2</v>
      </c>
      <c r="E42" s="228">
        <v>0.39560439560439559</v>
      </c>
      <c r="F42" s="228">
        <v>2.4694936717549701E-2</v>
      </c>
      <c r="G42" s="228">
        <v>0.18192742591886446</v>
      </c>
      <c r="H42" s="220" t="s">
        <v>304</v>
      </c>
      <c r="I42" s="226"/>
    </row>
    <row r="43" spans="1:9" x14ac:dyDescent="0.2">
      <c r="A43" s="216">
        <v>42</v>
      </c>
      <c r="B43" s="219" t="str">
        <f t="shared" si="11"/>
        <v>JUN</v>
      </c>
      <c r="C43" s="217">
        <f t="shared" si="12"/>
        <v>2009</v>
      </c>
      <c r="D43" s="228">
        <v>3.1002056956093347E-2</v>
      </c>
      <c r="E43" s="228">
        <v>0.18854748603351956</v>
      </c>
      <c r="F43" s="228">
        <v>2.8418893574959737E-2</v>
      </c>
      <c r="G43" s="228">
        <v>9.3503595910837123E-2</v>
      </c>
      <c r="H43" s="220" t="s">
        <v>311</v>
      </c>
      <c r="I43" s="226"/>
    </row>
    <row r="44" spans="1:9" x14ac:dyDescent="0.2">
      <c r="A44" s="216">
        <v>43</v>
      </c>
      <c r="B44" s="219" t="str">
        <f t="shared" si="11"/>
        <v>JUL</v>
      </c>
      <c r="C44" s="217">
        <f t="shared" si="12"/>
        <v>2009</v>
      </c>
      <c r="D44" s="228">
        <v>3.4352979823517441E-2</v>
      </c>
      <c r="E44" s="228">
        <v>0.22770919067215364</v>
      </c>
      <c r="F44" s="228">
        <v>3.1221186286246545E-2</v>
      </c>
      <c r="G44" s="228">
        <v>0.11106910545551775</v>
      </c>
      <c r="H44" s="220" t="s">
        <v>304</v>
      </c>
      <c r="I44" s="226"/>
    </row>
    <row r="45" spans="1:9" x14ac:dyDescent="0.2">
      <c r="A45" s="216">
        <v>44</v>
      </c>
      <c r="B45" s="219" t="str">
        <f t="shared" si="11"/>
        <v>AGO</v>
      </c>
      <c r="C45" s="217">
        <f t="shared" si="12"/>
        <v>2009</v>
      </c>
      <c r="D45" s="228">
        <v>2.85339639873009E-2</v>
      </c>
      <c r="E45" s="228">
        <v>0.20430107526881722</v>
      </c>
      <c r="F45" s="228">
        <v>2.6341169135593073E-2</v>
      </c>
      <c r="G45" s="228">
        <v>9.8402249529565874E-2</v>
      </c>
      <c r="H45" s="220" t="s">
        <v>311</v>
      </c>
      <c r="I45" s="226"/>
    </row>
    <row r="46" spans="1:9" x14ac:dyDescent="0.2">
      <c r="A46" s="216">
        <v>45</v>
      </c>
      <c r="B46" s="219" t="str">
        <f t="shared" si="11"/>
        <v>SEPT</v>
      </c>
      <c r="C46" s="217">
        <f t="shared" si="12"/>
        <v>2009</v>
      </c>
      <c r="D46" s="228">
        <v>1.9732451500546151E-2</v>
      </c>
      <c r="E46" s="228">
        <v>4.2089985486211901E-2</v>
      </c>
      <c r="F46" s="228">
        <v>2.5521037871976904E-2</v>
      </c>
      <c r="G46" s="228">
        <v>2.9833182369098602E-2</v>
      </c>
      <c r="H46" s="220" t="s">
        <v>306</v>
      </c>
      <c r="I46" s="226"/>
    </row>
    <row r="47" spans="1:9" x14ac:dyDescent="0.2">
      <c r="A47" s="216">
        <v>46</v>
      </c>
      <c r="B47" s="219" t="str">
        <f t="shared" si="11"/>
        <v>OCT</v>
      </c>
      <c r="C47" s="217">
        <f t="shared" si="12"/>
        <v>2009</v>
      </c>
      <c r="D47" s="228">
        <v>2.2592661057213231E-2</v>
      </c>
      <c r="E47" s="228">
        <v>0.10483870967741936</v>
      </c>
      <c r="F47" s="228">
        <v>2.7016161615507628E-2</v>
      </c>
      <c r="G47" s="228">
        <v>5.6375780616954564E-2</v>
      </c>
      <c r="H47" s="220" t="s">
        <v>311</v>
      </c>
      <c r="I47" s="226"/>
    </row>
    <row r="48" spans="1:9" x14ac:dyDescent="0.2">
      <c r="A48" s="216">
        <v>47</v>
      </c>
      <c r="B48" s="219" t="str">
        <f t="shared" si="11"/>
        <v>NOV</v>
      </c>
      <c r="C48" s="217">
        <f t="shared" si="12"/>
        <v>2009</v>
      </c>
      <c r="D48" s="228">
        <v>2.3336534210431151E-2</v>
      </c>
      <c r="E48" s="228">
        <v>0.11789772727272728</v>
      </c>
      <c r="F48" s="228">
        <v>2.8720440454118472E-2</v>
      </c>
      <c r="G48" s="228">
        <v>6.2237792684087072E-2</v>
      </c>
      <c r="H48" s="220" t="s">
        <v>311</v>
      </c>
      <c r="I48" s="226"/>
    </row>
    <row r="49" spans="1:9" x14ac:dyDescent="0.2">
      <c r="A49" s="216">
        <v>48</v>
      </c>
      <c r="B49" s="219" t="str">
        <f t="shared" si="11"/>
        <v>DIC</v>
      </c>
      <c r="C49" s="217">
        <f t="shared" si="12"/>
        <v>2009</v>
      </c>
      <c r="D49" s="228">
        <v>3.1945037285691182E-2</v>
      </c>
      <c r="E49" s="228">
        <v>0.18817204301075269</v>
      </c>
      <c r="F49" s="228">
        <v>3.7960486055153689E-2</v>
      </c>
      <c r="G49" s="228">
        <v>9.5638929329608297E-2</v>
      </c>
      <c r="H49" s="220" t="s">
        <v>311</v>
      </c>
      <c r="I49" s="226"/>
    </row>
    <row r="50" spans="1:9" x14ac:dyDescent="0.2">
      <c r="A50" s="216">
        <v>49</v>
      </c>
      <c r="B50" s="219" t="str">
        <f t="shared" si="11"/>
        <v>ENE</v>
      </c>
      <c r="C50" s="217">
        <f t="shared" si="12"/>
        <v>2010</v>
      </c>
      <c r="D50" s="228">
        <v>4.0283926722982373E-2</v>
      </c>
      <c r="E50" s="228">
        <v>0.32258064516129031</v>
      </c>
      <c r="F50" s="228">
        <v>3.5242032570760175E-2</v>
      </c>
      <c r="G50" s="228">
        <v>0.15219423526786111</v>
      </c>
      <c r="H50" s="220" t="s">
        <v>304</v>
      </c>
      <c r="I50" s="226"/>
    </row>
    <row r="51" spans="1:9" x14ac:dyDescent="0.2">
      <c r="A51" s="216">
        <v>50</v>
      </c>
      <c r="B51" s="219" t="str">
        <f t="shared" si="11"/>
        <v>FEB</v>
      </c>
      <c r="C51" s="217">
        <f t="shared" si="12"/>
        <v>2010</v>
      </c>
      <c r="D51" s="228">
        <v>4.10939665850312E-2</v>
      </c>
      <c r="E51" s="228">
        <v>0.29590288315629742</v>
      </c>
      <c r="F51" s="228">
        <v>4.2697672360218118E-2</v>
      </c>
      <c r="G51" s="228">
        <v>0.14333827436857507</v>
      </c>
      <c r="H51" s="220" t="s">
        <v>304</v>
      </c>
      <c r="I51" s="226"/>
    </row>
    <row r="52" spans="1:9" x14ac:dyDescent="0.2">
      <c r="A52" s="216">
        <v>51</v>
      </c>
      <c r="B52" s="219" t="str">
        <f t="shared" si="11"/>
        <v>MAR</v>
      </c>
      <c r="C52" s="217">
        <f t="shared" si="12"/>
        <v>2010</v>
      </c>
      <c r="D52" s="228">
        <v>4.8010181041038172E-2</v>
      </c>
      <c r="E52" s="228">
        <v>0.44758064516129031</v>
      </c>
      <c r="F52" s="228">
        <v>3.3197493523976003E-2</v>
      </c>
      <c r="G52" s="228">
        <v>0.20487582918572661</v>
      </c>
      <c r="H52" s="220" t="s">
        <v>316</v>
      </c>
      <c r="I52" s="226"/>
    </row>
    <row r="53" spans="1:9" x14ac:dyDescent="0.2">
      <c r="A53" s="216">
        <v>52</v>
      </c>
      <c r="B53" s="219" t="str">
        <f t="shared" si="11"/>
        <v>ABR</v>
      </c>
      <c r="C53" s="217">
        <f t="shared" si="12"/>
        <v>2010</v>
      </c>
      <c r="D53" s="228">
        <v>3.0654599809717176E-2</v>
      </c>
      <c r="E53" s="228">
        <v>0.17927170868347339</v>
      </c>
      <c r="F53" s="228">
        <v>3.5446535547019646E-2</v>
      </c>
      <c r="G53" s="228">
        <v>9.1059830506680164E-2</v>
      </c>
      <c r="H53" s="220" t="s">
        <v>311</v>
      </c>
      <c r="I53" s="226"/>
    </row>
    <row r="54" spans="1:9" x14ac:dyDescent="0.2">
      <c r="A54" s="216">
        <v>53</v>
      </c>
      <c r="B54" s="219" t="str">
        <f t="shared" si="11"/>
        <v>MAY</v>
      </c>
      <c r="C54" s="217">
        <f t="shared" si="12"/>
        <v>2010</v>
      </c>
      <c r="D54" s="228">
        <v>5.2264555913666626E-2</v>
      </c>
      <c r="E54" s="228">
        <v>0.45652173913043476</v>
      </c>
      <c r="F54" s="228">
        <v>4.1021993852327812E-2</v>
      </c>
      <c r="G54" s="228">
        <v>0.21171891678810612</v>
      </c>
      <c r="H54" s="220" t="s">
        <v>316</v>
      </c>
      <c r="I54" s="226"/>
    </row>
    <row r="55" spans="1:9" x14ac:dyDescent="0.2">
      <c r="A55" s="216">
        <v>54</v>
      </c>
      <c r="B55" s="219" t="str">
        <f t="shared" si="11"/>
        <v>JUN</v>
      </c>
      <c r="C55" s="217">
        <f t="shared" si="12"/>
        <v>2010</v>
      </c>
      <c r="D55" s="228">
        <v>2.7351797921445698E-2</v>
      </c>
      <c r="E55" s="228">
        <v>0.15456989247311828</v>
      </c>
      <c r="F55" s="228">
        <v>2.4796876527390981E-2</v>
      </c>
      <c r="G55" s="228">
        <v>7.7728051463303791E-2</v>
      </c>
      <c r="H55" s="220" t="s">
        <v>311</v>
      </c>
      <c r="I55" s="226"/>
    </row>
    <row r="56" spans="1:9" x14ac:dyDescent="0.2">
      <c r="A56" s="216">
        <v>55</v>
      </c>
      <c r="B56" s="219" t="str">
        <f t="shared" si="11"/>
        <v>JUL</v>
      </c>
      <c r="C56" s="217">
        <f t="shared" si="12"/>
        <v>2010</v>
      </c>
      <c r="D56" s="228">
        <v>3.1407552061947085E-2</v>
      </c>
      <c r="E56" s="228">
        <v>0.19623655913978494</v>
      </c>
      <c r="F56" s="228">
        <v>3.2538627531669188E-2</v>
      </c>
      <c r="G56" s="228">
        <v>9.7565369987026654E-2</v>
      </c>
      <c r="H56" s="220" t="s">
        <v>311</v>
      </c>
      <c r="I56" s="226"/>
    </row>
    <row r="57" spans="1:9" x14ac:dyDescent="0.2">
      <c r="A57" s="216">
        <v>56</v>
      </c>
      <c r="B57" s="219" t="str">
        <f t="shared" si="11"/>
        <v>AGO</v>
      </c>
      <c r="C57" s="217">
        <f t="shared" si="12"/>
        <v>2010</v>
      </c>
      <c r="D57" s="228">
        <v>3.2764086513645214E-2</v>
      </c>
      <c r="E57" s="228">
        <v>0.25940860215053763</v>
      </c>
      <c r="F57" s="228">
        <v>3.4941030743523442E-2</v>
      </c>
      <c r="G57" s="228">
        <v>0.12385728161437783</v>
      </c>
      <c r="H57" s="220" t="s">
        <v>304</v>
      </c>
      <c r="I57" s="226"/>
    </row>
    <row r="58" spans="1:9" x14ac:dyDescent="0.2">
      <c r="A58" s="216">
        <v>57</v>
      </c>
      <c r="B58" s="219" t="str">
        <f t="shared" si="11"/>
        <v>SEPT</v>
      </c>
      <c r="C58" s="217">
        <f t="shared" si="12"/>
        <v>2010</v>
      </c>
      <c r="D58" s="228">
        <v>2.0349825799346213E-2</v>
      </c>
      <c r="E58" s="228">
        <v>6.4516129032258063E-2</v>
      </c>
      <c r="F58" s="228">
        <v>2.5695747648518046E-2</v>
      </c>
      <c r="G58" s="228">
        <v>3.9085531462345321E-2</v>
      </c>
      <c r="H58" s="220" t="s">
        <v>306</v>
      </c>
      <c r="I58" s="226"/>
    </row>
    <row r="59" spans="1:9" x14ac:dyDescent="0.2">
      <c r="A59" s="216">
        <v>58</v>
      </c>
      <c r="B59" s="219" t="str">
        <f t="shared" si="11"/>
        <v>OCT</v>
      </c>
      <c r="C59" s="217">
        <f t="shared" si="12"/>
        <v>2010</v>
      </c>
      <c r="D59" s="228">
        <v>3.6977233790689013E-2</v>
      </c>
      <c r="E59" s="228">
        <v>0.29838709677419356</v>
      </c>
      <c r="F59" s="228">
        <v>3.3741266430489823E-2</v>
      </c>
      <c r="G59" s="228">
        <v>0.14089398551205101</v>
      </c>
      <c r="H59" s="220" t="s">
        <v>304</v>
      </c>
      <c r="I59" s="226"/>
    </row>
    <row r="60" spans="1:9" x14ac:dyDescent="0.2">
      <c r="A60" s="216">
        <v>59</v>
      </c>
      <c r="B60" s="219" t="str">
        <f t="shared" si="11"/>
        <v>NOV</v>
      </c>
      <c r="C60" s="217">
        <f t="shared" si="12"/>
        <v>2010</v>
      </c>
      <c r="D60" s="228">
        <v>3.105198552255789E-2</v>
      </c>
      <c r="E60" s="228">
        <v>0.19722222222222222</v>
      </c>
      <c r="F60" s="228">
        <v>3.2121738159083868E-2</v>
      </c>
      <c r="G60" s="228">
        <v>9.7734030729728832E-2</v>
      </c>
      <c r="H60" s="220" t="s">
        <v>311</v>
      </c>
      <c r="I60" s="226"/>
    </row>
    <row r="61" spans="1:9" x14ac:dyDescent="0.2">
      <c r="A61" s="216">
        <v>60</v>
      </c>
      <c r="B61" s="219" t="str">
        <f t="shared" si="11"/>
        <v>DIC</v>
      </c>
      <c r="C61" s="217">
        <f t="shared" si="12"/>
        <v>2010</v>
      </c>
      <c r="D61" s="228">
        <v>2.6874150820789647E-2</v>
      </c>
      <c r="E61" s="228">
        <v>0.13132694938440492</v>
      </c>
      <c r="F61" s="228">
        <v>2.9322542835281722E-2</v>
      </c>
      <c r="G61" s="228">
        <v>6.9144948649134175E-2</v>
      </c>
      <c r="H61" s="220" t="s">
        <v>311</v>
      </c>
      <c r="I61" s="226"/>
    </row>
    <row r="62" spans="1:9" x14ac:dyDescent="0.2">
      <c r="A62" s="216">
        <v>61</v>
      </c>
      <c r="B62" s="219" t="str">
        <f t="shared" si="11"/>
        <v>ENE</v>
      </c>
      <c r="C62" s="217">
        <f t="shared" si="12"/>
        <v>2011</v>
      </c>
      <c r="D62" s="228">
        <v>5.0511109050287897E-2</v>
      </c>
      <c r="E62" s="228">
        <v>0.43951612903225806</v>
      </c>
      <c r="F62" s="228">
        <v>3.4914730273892872E-2</v>
      </c>
      <c r="G62" s="228">
        <v>0.20299384128779696</v>
      </c>
      <c r="H62" s="220" t="s">
        <v>316</v>
      </c>
      <c r="I62" s="226"/>
    </row>
    <row r="63" spans="1:9" x14ac:dyDescent="0.2">
      <c r="A63" s="216">
        <v>62</v>
      </c>
      <c r="B63" s="219" t="str">
        <f t="shared" si="11"/>
        <v>FEB</v>
      </c>
      <c r="C63" s="217">
        <f t="shared" si="12"/>
        <v>2011</v>
      </c>
      <c r="D63" s="228">
        <v>6.7533418742493273E-2</v>
      </c>
      <c r="E63" s="228">
        <v>0.59077380952380953</v>
      </c>
      <c r="F63" s="228">
        <v>4.9065129151940973E-2</v>
      </c>
      <c r="G63" s="228">
        <v>0.27313591713690932</v>
      </c>
      <c r="H63" s="220" t="s">
        <v>316</v>
      </c>
      <c r="I63" s="226"/>
    </row>
    <row r="64" spans="1:9" x14ac:dyDescent="0.2">
      <c r="A64" s="216">
        <v>63</v>
      </c>
      <c r="B64" s="219" t="str">
        <f t="shared" si="11"/>
        <v>MAR</v>
      </c>
      <c r="C64" s="217">
        <f t="shared" si="12"/>
        <v>2011</v>
      </c>
      <c r="D64" s="228">
        <v>3.3385209443242025E-2</v>
      </c>
      <c r="E64" s="228">
        <v>0.26720647773279355</v>
      </c>
      <c r="F64" s="228">
        <v>3.3736997178824155E-2</v>
      </c>
      <c r="G64" s="228">
        <v>0.12698407430617908</v>
      </c>
      <c r="H64" s="220" t="s">
        <v>304</v>
      </c>
      <c r="I64" s="226"/>
    </row>
    <row r="65" spans="1:13" x14ac:dyDescent="0.2">
      <c r="A65" s="216">
        <v>64</v>
      </c>
      <c r="B65" s="219" t="str">
        <f t="shared" si="11"/>
        <v>ABR</v>
      </c>
      <c r="C65" s="217">
        <f t="shared" si="12"/>
        <v>2011</v>
      </c>
      <c r="D65" s="228">
        <v>3.7010471547747427E-2</v>
      </c>
      <c r="E65" s="228">
        <v>0.26750700280112044</v>
      </c>
      <c r="F65" s="228">
        <v>3.4922578114539894E-2</v>
      </c>
      <c r="G65" s="228">
        <v>0.12879150536245515</v>
      </c>
      <c r="H65" s="220" t="s">
        <v>304</v>
      </c>
      <c r="I65" s="226"/>
    </row>
    <row r="66" spans="1:13" x14ac:dyDescent="0.2">
      <c r="A66" s="216">
        <v>65</v>
      </c>
      <c r="B66" s="219" t="str">
        <f t="shared" si="11"/>
        <v>MAY</v>
      </c>
      <c r="C66" s="217">
        <f t="shared" si="12"/>
        <v>2011</v>
      </c>
      <c r="D66" s="228">
        <v>3.8463090031192471E-2</v>
      </c>
      <c r="E66" s="228">
        <v>0.30081300813008133</v>
      </c>
      <c r="F66" s="228">
        <v>3.5338477422271815E-2</v>
      </c>
      <c r="G66" s="228">
        <v>0.14277813474896389</v>
      </c>
      <c r="H66" s="220" t="s">
        <v>304</v>
      </c>
      <c r="I66" s="226"/>
    </row>
    <row r="67" spans="1:13" x14ac:dyDescent="0.2">
      <c r="A67" s="216">
        <v>66</v>
      </c>
      <c r="B67" s="219" t="str">
        <f t="shared" si="11"/>
        <v>JUN</v>
      </c>
      <c r="C67" s="217">
        <f t="shared" si="12"/>
        <v>2011</v>
      </c>
      <c r="D67" s="228">
        <v>5.2548603737714888E-2</v>
      </c>
      <c r="E67" s="228">
        <v>0.37625178826895567</v>
      </c>
      <c r="F67" s="228">
        <v>6.3551845316698441E-2</v>
      </c>
      <c r="G67" s="228">
        <v>0.18423052586600794</v>
      </c>
      <c r="H67" s="220" t="s">
        <v>304</v>
      </c>
      <c r="I67" s="226"/>
    </row>
    <row r="68" spans="1:13" x14ac:dyDescent="0.2">
      <c r="A68" s="216">
        <v>67</v>
      </c>
      <c r="B68" s="219" t="str">
        <f t="shared" si="11"/>
        <v>JUL</v>
      </c>
      <c r="C68" s="217">
        <f t="shared" si="12"/>
        <v>2011</v>
      </c>
      <c r="D68" s="228">
        <v>9.3383483048473728E-2</v>
      </c>
      <c r="E68" s="228">
        <v>0.71102150537634412</v>
      </c>
      <c r="F68" s="228">
        <v>7.0440514612474386E-2</v>
      </c>
      <c r="G68" s="228">
        <v>0.33585009829242196</v>
      </c>
      <c r="H68" s="220" t="s">
        <v>316</v>
      </c>
      <c r="I68" s="226"/>
    </row>
    <row r="69" spans="1:13" x14ac:dyDescent="0.2">
      <c r="A69" s="216">
        <v>68</v>
      </c>
      <c r="B69" s="219" t="str">
        <f t="shared" si="11"/>
        <v>AGO</v>
      </c>
      <c r="C69" s="217">
        <f t="shared" si="12"/>
        <v>2011</v>
      </c>
      <c r="D69" s="228">
        <v>5.6855096732686308E-2</v>
      </c>
      <c r="E69" s="228">
        <v>0.52989130434782605</v>
      </c>
      <c r="F69" s="228">
        <v>4.7576684218780259E-2</v>
      </c>
      <c r="G69" s="228">
        <v>0.24421389727596102</v>
      </c>
      <c r="H69" s="220" t="s">
        <v>316</v>
      </c>
      <c r="I69" s="226"/>
    </row>
    <row r="70" spans="1:13" x14ac:dyDescent="0.2">
      <c r="A70" s="216">
        <v>69</v>
      </c>
      <c r="B70" s="219" t="str">
        <f t="shared" si="11"/>
        <v>SEPT</v>
      </c>
      <c r="C70" s="217">
        <f t="shared" si="12"/>
        <v>2011</v>
      </c>
      <c r="D70" s="228">
        <v>5.372616226507286E-2</v>
      </c>
      <c r="E70" s="228">
        <v>0.51400560224089631</v>
      </c>
      <c r="F70" s="228">
        <v>3.6393371628111647E-2</v>
      </c>
      <c r="G70" s="228">
        <v>0.23437138012801001</v>
      </c>
      <c r="H70" s="220" t="s">
        <v>316</v>
      </c>
      <c r="I70" s="226"/>
    </row>
    <row r="71" spans="1:13" x14ac:dyDescent="0.2">
      <c r="A71" s="216">
        <v>70</v>
      </c>
      <c r="B71" s="219" t="str">
        <f t="shared" si="11"/>
        <v>OCT</v>
      </c>
      <c r="C71" s="217">
        <f t="shared" si="12"/>
        <v>2011</v>
      </c>
      <c r="D71" s="228">
        <v>4.3051880206280486E-2</v>
      </c>
      <c r="E71" s="228">
        <v>0.33870967741935482</v>
      </c>
      <c r="F71" s="228">
        <v>3.3989516499225284E-2</v>
      </c>
      <c r="G71" s="228">
        <v>0.15950252635009918</v>
      </c>
      <c r="H71" s="220" t="s">
        <v>304</v>
      </c>
      <c r="I71" s="226"/>
    </row>
    <row r="72" spans="1:13" x14ac:dyDescent="0.2">
      <c r="A72" s="216">
        <v>71</v>
      </c>
      <c r="B72" s="219" t="str">
        <f t="shared" si="11"/>
        <v>NOV</v>
      </c>
      <c r="C72" s="217">
        <f t="shared" si="12"/>
        <v>2011</v>
      </c>
      <c r="D72" s="228">
        <v>3.9151269371818231E-2</v>
      </c>
      <c r="E72" s="228">
        <v>0.30833333333333335</v>
      </c>
      <c r="F72" s="228">
        <v>3.6704899341971464E-2</v>
      </c>
      <c r="G72" s="228">
        <v>0.14633482095045494</v>
      </c>
      <c r="H72" s="220" t="s">
        <v>304</v>
      </c>
      <c r="I72" s="226"/>
    </row>
    <row r="73" spans="1:13" x14ac:dyDescent="0.2">
      <c r="A73" s="216">
        <v>72</v>
      </c>
      <c r="B73" s="219" t="str">
        <f t="shared" si="11"/>
        <v>DIC</v>
      </c>
      <c r="C73" s="217">
        <f t="shared" si="12"/>
        <v>2011</v>
      </c>
      <c r="D73" s="228">
        <v>3.4792166723685791E-2</v>
      </c>
      <c r="E73" s="228">
        <v>0.25208913649025072</v>
      </c>
      <c r="F73" s="228">
        <v>3.2780811876744087E-2</v>
      </c>
      <c r="G73" s="228">
        <v>0.12130868366092343</v>
      </c>
      <c r="H73" s="220" t="s">
        <v>304</v>
      </c>
      <c r="I73" s="226"/>
    </row>
    <row r="74" spans="1:13" x14ac:dyDescent="0.2">
      <c r="A74" s="216">
        <v>73</v>
      </c>
      <c r="B74" s="219" t="str">
        <f t="shared" si="11"/>
        <v>ENE</v>
      </c>
      <c r="C74" s="217">
        <f t="shared" si="12"/>
        <v>2012</v>
      </c>
      <c r="D74" s="228">
        <v>4.762116763723364E-2</v>
      </c>
      <c r="E74" s="228">
        <v>0.42204301075268819</v>
      </c>
      <c r="F74" s="228">
        <v>3.1135826873395618E-2</v>
      </c>
      <c r="G74" s="228">
        <v>0.19409283673064787</v>
      </c>
      <c r="H74" s="220" t="s">
        <v>304</v>
      </c>
      <c r="I74" s="226"/>
    </row>
    <row r="75" spans="1:13" x14ac:dyDescent="0.2">
      <c r="A75" s="216">
        <v>74</v>
      </c>
      <c r="B75" s="219" t="str">
        <f t="shared" si="11"/>
        <v>FEB</v>
      </c>
      <c r="C75" s="217">
        <f t="shared" si="12"/>
        <v>2012</v>
      </c>
      <c r="D75" s="228">
        <v>6.6148610887698994E-2</v>
      </c>
      <c r="E75" s="228">
        <v>0.62068965517241381</v>
      </c>
      <c r="F75" s="228">
        <v>3.5766946634636261E-2</v>
      </c>
      <c r="G75" s="228">
        <v>0.28188869575097242</v>
      </c>
      <c r="H75" s="220" t="s">
        <v>316</v>
      </c>
      <c r="I75" s="226"/>
    </row>
    <row r="76" spans="1:13" x14ac:dyDescent="0.2">
      <c r="A76" s="216">
        <v>75</v>
      </c>
      <c r="B76" s="219" t="str">
        <f t="shared" si="11"/>
        <v>MAR</v>
      </c>
      <c r="C76" s="217">
        <f t="shared" si="12"/>
        <v>2012</v>
      </c>
      <c r="D76" s="228">
        <v>4.8258467008113093E-2</v>
      </c>
      <c r="E76" s="228">
        <v>0.45564516129032256</v>
      </c>
      <c r="F76" s="228">
        <v>3.6082527446083798E-2</v>
      </c>
      <c r="G76" s="228">
        <v>0.20877795680859101</v>
      </c>
      <c r="H76" s="220" t="s">
        <v>316</v>
      </c>
      <c r="I76" s="226"/>
    </row>
    <row r="77" spans="1:13" x14ac:dyDescent="0.2">
      <c r="A77" s="216">
        <v>76</v>
      </c>
      <c r="B77" s="219" t="str">
        <f t="shared" si="11"/>
        <v>ABR</v>
      </c>
      <c r="C77" s="217">
        <f t="shared" si="12"/>
        <v>2012</v>
      </c>
      <c r="D77" s="228">
        <v>4.8840386626934615E-2</v>
      </c>
      <c r="E77" s="228">
        <v>0.44583333333333336</v>
      </c>
      <c r="F77" s="228">
        <v>2.7058707421000361E-2</v>
      </c>
      <c r="G77" s="228">
        <v>0.20328122946830726</v>
      </c>
      <c r="H77" s="220" t="s">
        <v>316</v>
      </c>
      <c r="I77" s="226"/>
    </row>
    <row r="78" spans="1:13" x14ac:dyDescent="0.2">
      <c r="A78" s="216">
        <v>77</v>
      </c>
      <c r="B78" s="219" t="str">
        <f t="shared" ref="B78:B109" si="13">B66</f>
        <v>MAY</v>
      </c>
      <c r="C78" s="217">
        <f t="shared" ref="C78:C109" si="14">C66+1</f>
        <v>2012</v>
      </c>
      <c r="D78" s="228">
        <v>5.1131042952759387E-2</v>
      </c>
      <c r="E78" s="228">
        <v>0.46639784946236557</v>
      </c>
      <c r="F78" s="228">
        <v>3.8461657256882165E-2</v>
      </c>
      <c r="G78" s="228">
        <v>0.21470388841742644</v>
      </c>
      <c r="H78" s="220" t="s">
        <v>316</v>
      </c>
      <c r="I78" s="226"/>
    </row>
    <row r="79" spans="1:13" x14ac:dyDescent="0.2">
      <c r="A79" s="216">
        <v>78</v>
      </c>
      <c r="B79" s="219" t="str">
        <f t="shared" si="13"/>
        <v>JUN</v>
      </c>
      <c r="C79" s="217">
        <f t="shared" si="14"/>
        <v>2012</v>
      </c>
      <c r="D79" s="228">
        <v>4.3314116757405402E-2</v>
      </c>
      <c r="E79" s="228">
        <v>0.38750000000000001</v>
      </c>
      <c r="F79" s="228">
        <v>2.8706657062995387E-2</v>
      </c>
      <c r="G79" s="228">
        <v>0.17806697811556127</v>
      </c>
      <c r="H79" s="220" t="s">
        <v>304</v>
      </c>
      <c r="I79" s="831" t="s">
        <v>317</v>
      </c>
      <c r="J79" s="832"/>
      <c r="K79" s="832"/>
      <c r="L79" s="832"/>
      <c r="M79" s="832"/>
    </row>
    <row r="80" spans="1:13" x14ac:dyDescent="0.2">
      <c r="A80" s="216">
        <v>79</v>
      </c>
      <c r="B80" s="219" t="str">
        <f t="shared" si="13"/>
        <v>JUL</v>
      </c>
      <c r="C80" s="217">
        <f t="shared" si="14"/>
        <v>2012</v>
      </c>
      <c r="D80" s="228">
        <v>6.0217856960101193E-2</v>
      </c>
      <c r="E80" s="228">
        <v>0.614247311827957</v>
      </c>
      <c r="F80" s="228">
        <v>3.151585386476391E-2</v>
      </c>
      <c r="G80" s="228">
        <v>0.27608923828817605</v>
      </c>
      <c r="H80" s="220" t="s">
        <v>316</v>
      </c>
      <c r="I80" s="228">
        <v>3.7297053079585252E-2</v>
      </c>
      <c r="J80" s="228">
        <v>0.28629032258064518</v>
      </c>
      <c r="K80" s="228">
        <v>3.287962826959704E-2</v>
      </c>
      <c r="L80" s="228">
        <v>0.13601087591801159</v>
      </c>
      <c r="M80" s="220" t="s">
        <v>304</v>
      </c>
    </row>
    <row r="81" spans="1:13" x14ac:dyDescent="0.2">
      <c r="A81" s="216">
        <v>80</v>
      </c>
      <c r="B81" s="219" t="str">
        <f t="shared" si="13"/>
        <v>AGO</v>
      </c>
      <c r="C81" s="217">
        <f t="shared" si="14"/>
        <v>2012</v>
      </c>
      <c r="D81" s="228">
        <v>5.0567041303407681E-2</v>
      </c>
      <c r="E81" s="228">
        <v>0.43817204301075269</v>
      </c>
      <c r="F81" s="228">
        <v>2.9704258569182618E-2</v>
      </c>
      <c r="G81" s="228">
        <v>0.20143648543950068</v>
      </c>
      <c r="H81" s="220" t="s">
        <v>316</v>
      </c>
      <c r="I81" s="228">
        <v>2.5295449905281799E-2</v>
      </c>
      <c r="J81" s="228">
        <v>0.15188172043010753</v>
      </c>
      <c r="K81" s="228">
        <v>2.9213854052152273E-2</v>
      </c>
      <c r="L81" s="228">
        <v>7.6713638944586202E-2</v>
      </c>
      <c r="M81" s="220" t="s">
        <v>311</v>
      </c>
    </row>
    <row r="82" spans="1:13" x14ac:dyDescent="0.2">
      <c r="A82" s="216">
        <v>81</v>
      </c>
      <c r="B82" s="219" t="str">
        <f t="shared" si="13"/>
        <v>SEPT</v>
      </c>
      <c r="C82" s="217">
        <f t="shared" si="14"/>
        <v>2012</v>
      </c>
      <c r="D82" s="228">
        <v>5.5613772915334099E-2</v>
      </c>
      <c r="E82" s="228">
        <v>0.5299026425591099</v>
      </c>
      <c r="F82" s="228">
        <v>2.5817696143020059E-2</v>
      </c>
      <c r="G82" s="228">
        <v>0.23937010541838163</v>
      </c>
      <c r="H82" s="220" t="s">
        <v>316</v>
      </c>
      <c r="I82" s="228">
        <v>2.4455663179221591E-2</v>
      </c>
      <c r="J82" s="228">
        <v>0.13769123783031989</v>
      </c>
      <c r="K82" s="228">
        <v>2.59365761922669E-2</v>
      </c>
      <c r="L82" s="228">
        <v>7.0046075642269973E-2</v>
      </c>
      <c r="M82" s="220" t="s">
        <v>311</v>
      </c>
    </row>
    <row r="83" spans="1:13" x14ac:dyDescent="0.2">
      <c r="A83" s="216">
        <v>82</v>
      </c>
      <c r="B83" s="219" t="str">
        <f t="shared" si="13"/>
        <v>OCT</v>
      </c>
      <c r="C83" s="217">
        <f t="shared" si="14"/>
        <v>2012</v>
      </c>
      <c r="D83" s="228">
        <v>4.799378654595414E-2</v>
      </c>
      <c r="E83" s="228">
        <v>0.47446236559139787</v>
      </c>
      <c r="F83" s="228">
        <v>2.8091106409010684E-2</v>
      </c>
      <c r="G83" s="228">
        <v>0.21460068213674297</v>
      </c>
      <c r="H83" s="220" t="s">
        <v>316</v>
      </c>
      <c r="I83" s="228">
        <v>2.6578528620504902E-2</v>
      </c>
      <c r="J83" s="228">
        <v>0.10483870967741936</v>
      </c>
      <c r="K83" s="228">
        <v>2.7516800554038764E-2</v>
      </c>
      <c r="L83" s="228">
        <v>5.8070255429977458E-2</v>
      </c>
      <c r="M83" s="220" t="s">
        <v>311</v>
      </c>
    </row>
    <row r="84" spans="1:13" x14ac:dyDescent="0.2">
      <c r="A84" s="216">
        <v>83</v>
      </c>
      <c r="B84" s="219" t="str">
        <f t="shared" si="13"/>
        <v>NOV</v>
      </c>
      <c r="C84" s="217">
        <f t="shared" si="14"/>
        <v>2012</v>
      </c>
      <c r="D84" s="228">
        <v>3.4127665571762528E-2</v>
      </c>
      <c r="E84" s="228">
        <v>0.23216783216783216</v>
      </c>
      <c r="F84" s="228">
        <v>3.3441542792230342E-2</v>
      </c>
      <c r="G84" s="228">
        <v>0.11320650765428396</v>
      </c>
      <c r="H84" s="220" t="s">
        <v>304</v>
      </c>
      <c r="I84" s="228">
        <v>2.5331164876469407E-2</v>
      </c>
      <c r="J84" s="228">
        <v>0.11748251748251748</v>
      </c>
      <c r="K84" s="228">
        <v>3.2066941450590358E-2</v>
      </c>
      <c r="L84" s="228">
        <v>6.3538861233712829E-2</v>
      </c>
      <c r="M84" s="220" t="s">
        <v>311</v>
      </c>
    </row>
    <row r="85" spans="1:13" x14ac:dyDescent="0.2">
      <c r="A85" s="216">
        <v>84</v>
      </c>
      <c r="B85" s="219" t="str">
        <f t="shared" si="13"/>
        <v>DIC</v>
      </c>
      <c r="C85" s="217">
        <f t="shared" si="14"/>
        <v>2012</v>
      </c>
      <c r="D85" s="228">
        <v>3.0573709219745476E-2</v>
      </c>
      <c r="E85" s="228">
        <v>0.17948717948717949</v>
      </c>
      <c r="F85" s="228">
        <v>2.8648477077109508E-2</v>
      </c>
      <c r="G85" s="228">
        <v>8.9754050898191898E-2</v>
      </c>
      <c r="H85" s="220" t="s">
        <v>311</v>
      </c>
      <c r="I85" s="228">
        <v>2.3964608941640323E-2</v>
      </c>
      <c r="J85" s="228">
        <v>9.7165991902834009E-2</v>
      </c>
      <c r="K85" s="228">
        <v>2.8672263965389411E-2</v>
      </c>
      <c r="L85" s="228">
        <v>5.4186693130867616E-2</v>
      </c>
      <c r="M85" s="220" t="s">
        <v>311</v>
      </c>
    </row>
    <row r="86" spans="1:13" x14ac:dyDescent="0.2">
      <c r="A86" s="216">
        <v>85</v>
      </c>
      <c r="B86" s="219" t="str">
        <f t="shared" si="13"/>
        <v>ENE</v>
      </c>
      <c r="C86" s="217">
        <f t="shared" si="14"/>
        <v>2013</v>
      </c>
      <c r="D86" s="228">
        <v>4.1440042086366445E-2</v>
      </c>
      <c r="E86" s="228">
        <v>0.33602150537634407</v>
      </c>
      <c r="F86" s="228">
        <v>3.1542691364413969E-2</v>
      </c>
      <c r="G86" s="228">
        <v>0.157293157257967</v>
      </c>
      <c r="H86" s="220" t="s">
        <v>304</v>
      </c>
      <c r="I86" s="228">
        <v>3.1938816430064722E-2</v>
      </c>
      <c r="J86" s="228">
        <v>0.18682795698924731</v>
      </c>
      <c r="K86" s="228">
        <v>3.0838133345038637E-2</v>
      </c>
      <c r="L86" s="228">
        <v>9.3674336036732558E-2</v>
      </c>
      <c r="M86" s="220" t="s">
        <v>311</v>
      </c>
    </row>
    <row r="87" spans="1:13" x14ac:dyDescent="0.2">
      <c r="A87" s="216">
        <v>86</v>
      </c>
      <c r="B87" s="219" t="str">
        <f t="shared" si="13"/>
        <v>FEB</v>
      </c>
      <c r="C87" s="217">
        <f t="shared" si="14"/>
        <v>2013</v>
      </c>
      <c r="D87" s="228">
        <v>4.3925541025852603E-2</v>
      </c>
      <c r="E87" s="228">
        <v>0.35267857142857145</v>
      </c>
      <c r="F87" s="228">
        <v>3.2254673173287639E-2</v>
      </c>
      <c r="G87" s="228">
        <v>0.16509257961642718</v>
      </c>
      <c r="H87" s="220" t="s">
        <v>304</v>
      </c>
      <c r="I87" s="228">
        <v>3.1121040105090664E-2</v>
      </c>
      <c r="J87" s="228">
        <v>0.22321428571428573</v>
      </c>
      <c r="K87" s="228">
        <v>3.1923690536880489E-2</v>
      </c>
      <c r="L87" s="228">
        <v>0.10811886843512666</v>
      </c>
      <c r="M87" s="220" t="s">
        <v>304</v>
      </c>
    </row>
    <row r="88" spans="1:13" x14ac:dyDescent="0.2">
      <c r="A88" s="216">
        <v>87</v>
      </c>
      <c r="B88" s="219" t="str">
        <f t="shared" si="13"/>
        <v>MAR</v>
      </c>
      <c r="C88" s="217">
        <f t="shared" si="14"/>
        <v>2013</v>
      </c>
      <c r="D88" s="228">
        <v>4.4162713098250636E-2</v>
      </c>
      <c r="E88" s="228">
        <v>0.353494623655914</v>
      </c>
      <c r="F88" s="228">
        <v>3.2658589074259427E-2</v>
      </c>
      <c r="G88" s="228">
        <v>0.16559465251651773</v>
      </c>
      <c r="H88" s="220" t="s">
        <v>304</v>
      </c>
      <c r="I88" s="228">
        <v>3.404864606260783E-2</v>
      </c>
      <c r="J88" s="228">
        <v>0.2325268817204301</v>
      </c>
      <c r="K88" s="228">
        <v>3.3293003695864902E-2</v>
      </c>
      <c r="L88" s="228">
        <v>0.11328881185238818</v>
      </c>
      <c r="M88" s="220" t="s">
        <v>304</v>
      </c>
    </row>
    <row r="89" spans="1:13" x14ac:dyDescent="0.2">
      <c r="A89" s="216">
        <v>88</v>
      </c>
      <c r="B89" s="219" t="str">
        <f t="shared" si="13"/>
        <v>ABR</v>
      </c>
      <c r="C89" s="217">
        <f t="shared" si="14"/>
        <v>2013</v>
      </c>
      <c r="D89" s="228">
        <v>5.3032432127052984E-2</v>
      </c>
      <c r="E89" s="228">
        <v>0.46111111111111114</v>
      </c>
      <c r="F89" s="228">
        <v>3.7227583839357772E-2</v>
      </c>
      <c r="G89" s="228">
        <v>0.21310293406313721</v>
      </c>
      <c r="H89" s="220" t="s">
        <v>316</v>
      </c>
      <c r="I89" s="228">
        <v>4.0147109286576804E-2</v>
      </c>
      <c r="J89" s="228">
        <v>0.28888888888888886</v>
      </c>
      <c r="K89" s="228">
        <v>3.666628972915334E-2</v>
      </c>
      <c r="L89" s="228">
        <v>0.13894765721601696</v>
      </c>
      <c r="M89" s="220" t="s">
        <v>304</v>
      </c>
    </row>
    <row r="90" spans="1:13" x14ac:dyDescent="0.2">
      <c r="A90" s="216">
        <v>89</v>
      </c>
      <c r="B90" s="219" t="str">
        <f t="shared" si="13"/>
        <v>MAY</v>
      </c>
      <c r="C90" s="217">
        <f t="shared" si="14"/>
        <v>2013</v>
      </c>
      <c r="D90" s="228">
        <v>4.8395235785875734E-2</v>
      </c>
      <c r="E90" s="228">
        <v>0.41532258064516131</v>
      </c>
      <c r="F90" s="228">
        <v>4.4113304755446031E-2</v>
      </c>
      <c r="G90" s="228">
        <v>0.19430978752350403</v>
      </c>
      <c r="H90" s="220" t="s">
        <v>304</v>
      </c>
      <c r="I90" s="228">
        <v>3.9257196927029579E-2</v>
      </c>
      <c r="J90" s="228">
        <v>0.29838709677419356</v>
      </c>
      <c r="K90" s="228">
        <v>4.4032056438949939E-2</v>
      </c>
      <c r="L90" s="228">
        <v>0.14386412876827925</v>
      </c>
      <c r="M90" s="220" t="s">
        <v>304</v>
      </c>
    </row>
    <row r="91" spans="1:13" x14ac:dyDescent="0.2">
      <c r="A91" s="216">
        <v>90</v>
      </c>
      <c r="B91" s="219" t="str">
        <f t="shared" si="13"/>
        <v>JUN</v>
      </c>
      <c r="C91" s="217">
        <f t="shared" si="14"/>
        <v>2013</v>
      </c>
      <c r="D91" s="228">
        <v>4.0865957384330839E-2</v>
      </c>
      <c r="E91" s="228">
        <v>0.31754874651810583</v>
      </c>
      <c r="F91" s="228">
        <v>2.6210331629609077E-2</v>
      </c>
      <c r="G91" s="228">
        <v>0.14860794788689649</v>
      </c>
      <c r="H91" s="220" t="s">
        <v>304</v>
      </c>
      <c r="I91" s="228">
        <v>3.1940235975093718E-2</v>
      </c>
      <c r="J91" s="228">
        <v>0.20334261838440112</v>
      </c>
      <c r="K91" s="228">
        <v>2.7106053645812409E-2</v>
      </c>
      <c r="L91" s="228">
        <v>9.9534352472960427E-2</v>
      </c>
      <c r="M91" s="220" t="s">
        <v>311</v>
      </c>
    </row>
    <row r="92" spans="1:13" x14ac:dyDescent="0.2">
      <c r="A92" s="216">
        <v>91</v>
      </c>
      <c r="B92" s="219" t="str">
        <f t="shared" si="13"/>
        <v>JUL</v>
      </c>
      <c r="C92" s="217">
        <f t="shared" si="14"/>
        <v>2013</v>
      </c>
      <c r="D92" s="228">
        <v>5.4694772949423792E-2</v>
      </c>
      <c r="E92" s="228">
        <v>0.48252688172043012</v>
      </c>
      <c r="F92" s="228">
        <v>2.9406814531086581E-2</v>
      </c>
      <c r="G92" s="228">
        <v>0.22077002477415891</v>
      </c>
      <c r="H92" s="220" t="s">
        <v>316</v>
      </c>
      <c r="I92" s="228">
        <v>3.5704431540704865E-2</v>
      </c>
      <c r="J92" s="228">
        <v>0.22311827956989247</v>
      </c>
      <c r="K92" s="228">
        <v>3.0397707748738786E-2</v>
      </c>
      <c r="L92" s="228">
        <v>0.1096086259939867</v>
      </c>
      <c r="M92" s="220" t="s">
        <v>304</v>
      </c>
    </row>
    <row r="93" spans="1:13" x14ac:dyDescent="0.2">
      <c r="A93" s="216">
        <v>92</v>
      </c>
      <c r="B93" s="219" t="str">
        <f t="shared" si="13"/>
        <v>AGO</v>
      </c>
      <c r="C93" s="217">
        <f t="shared" si="14"/>
        <v>2013</v>
      </c>
      <c r="D93" s="228">
        <v>5.4542521144869474E-2</v>
      </c>
      <c r="E93" s="228">
        <v>0.53360215053763438</v>
      </c>
      <c r="F93" s="228">
        <v>2.870445627218737E-2</v>
      </c>
      <c r="G93" s="228">
        <v>0.24099875992743902</v>
      </c>
      <c r="H93" s="220" t="s">
        <v>316</v>
      </c>
      <c r="I93" s="228">
        <v>3.1947926047214519E-2</v>
      </c>
      <c r="J93" s="228">
        <v>0.17607526881720431</v>
      </c>
      <c r="K93" s="228">
        <v>2.987492265366996E-2</v>
      </c>
      <c r="L93" s="228">
        <v>8.9184262476501519E-2</v>
      </c>
      <c r="M93" s="220" t="s">
        <v>311</v>
      </c>
    </row>
    <row r="94" spans="1:13" x14ac:dyDescent="0.2">
      <c r="A94" s="216">
        <v>93</v>
      </c>
      <c r="B94" s="219" t="s">
        <v>312</v>
      </c>
      <c r="C94" s="217">
        <v>2013</v>
      </c>
      <c r="D94" s="228">
        <v>3.8365800861065023E-2</v>
      </c>
      <c r="E94" s="228">
        <v>0.25869262865090403</v>
      </c>
      <c r="F94" s="228">
        <v>3.2931140031246635E-2</v>
      </c>
      <c r="G94" s="228">
        <v>0.12540959981103697</v>
      </c>
      <c r="H94" s="220" t="s">
        <v>304</v>
      </c>
      <c r="I94" s="228">
        <v>2.5686622321753994E-2</v>
      </c>
      <c r="J94" s="228">
        <v>0.13908205841446453</v>
      </c>
      <c r="K94" s="228">
        <v>3.3560083585241603E-2</v>
      </c>
      <c r="L94" s="228">
        <v>7.261948901153574E-2</v>
      </c>
      <c r="M94" s="220" t="s">
        <v>311</v>
      </c>
    </row>
    <row r="95" spans="1:13" x14ac:dyDescent="0.2">
      <c r="A95" s="216">
        <v>94</v>
      </c>
      <c r="B95" s="219" t="str">
        <f t="shared" si="13"/>
        <v>OCT</v>
      </c>
      <c r="C95" s="217">
        <f t="shared" si="14"/>
        <v>2013</v>
      </c>
      <c r="D95" s="228">
        <v>3.1630272969690072E-2</v>
      </c>
      <c r="E95" s="228">
        <v>0.21505376344086022</v>
      </c>
      <c r="F95" s="228">
        <v>2.8989677377123303E-2</v>
      </c>
      <c r="G95" s="228">
        <v>0.10447155003964478</v>
      </c>
      <c r="H95" s="220" t="s">
        <v>304</v>
      </c>
      <c r="I95" s="228">
        <v>2.5871970877687823E-2</v>
      </c>
      <c r="J95" s="228">
        <v>0.13844086021505375</v>
      </c>
      <c r="K95" s="228">
        <v>3.1626656903918859E-2</v>
      </c>
      <c r="L95" s="228">
        <v>7.2050463817880397E-2</v>
      </c>
      <c r="M95" s="220" t="s">
        <v>311</v>
      </c>
    </row>
    <row r="96" spans="1:13" x14ac:dyDescent="0.2">
      <c r="A96" s="216">
        <v>95</v>
      </c>
      <c r="B96" s="219" t="s">
        <v>314</v>
      </c>
      <c r="C96" s="217">
        <v>2013</v>
      </c>
      <c r="D96" s="228">
        <v>2.2683702485340115E-2</v>
      </c>
      <c r="E96" s="228">
        <v>6.5277777777777782E-2</v>
      </c>
      <c r="F96" s="228">
        <v>2.3800738048565709E-2</v>
      </c>
      <c r="G96" s="228">
        <v>3.9944739714960299E-2</v>
      </c>
      <c r="H96" s="220" t="s">
        <v>306</v>
      </c>
      <c r="I96" s="228">
        <v>1.916775398230576E-2</v>
      </c>
      <c r="J96" s="228">
        <v>4.4444444444444446E-2</v>
      </c>
      <c r="K96" s="228">
        <v>2.4179533265803081E-2</v>
      </c>
      <c r="L96" s="228">
        <v>3.0280786023860699E-2</v>
      </c>
      <c r="M96" s="220" t="s">
        <v>306</v>
      </c>
    </row>
    <row r="97" spans="1:13" x14ac:dyDescent="0.2">
      <c r="A97" s="216">
        <v>96</v>
      </c>
      <c r="B97" s="219" t="str">
        <f t="shared" si="13"/>
        <v>DIC</v>
      </c>
      <c r="C97" s="217">
        <f t="shared" si="14"/>
        <v>2013</v>
      </c>
      <c r="D97" s="228">
        <v>3.7857946254270101E-2</v>
      </c>
      <c r="E97" s="228">
        <v>0.29301075268817206</v>
      </c>
      <c r="F97" s="228">
        <v>2.8959452406361885E-2</v>
      </c>
      <c r="G97" s="228">
        <v>0.13813937005824925</v>
      </c>
      <c r="H97" s="220" t="s">
        <v>304</v>
      </c>
      <c r="I97" s="228">
        <v>2.8715702699938613E-2</v>
      </c>
      <c r="J97" s="228">
        <v>0.17338709677419356</v>
      </c>
      <c r="K97" s="228">
        <v>2.8518401611084526E-2</v>
      </c>
      <c r="L97" s="228">
        <v>8.6544800111869782E-2</v>
      </c>
      <c r="M97" s="220" t="s">
        <v>311</v>
      </c>
    </row>
    <row r="98" spans="1:13" x14ac:dyDescent="0.2">
      <c r="A98" s="216">
        <v>97</v>
      </c>
      <c r="B98" s="219" t="str">
        <f t="shared" si="13"/>
        <v>ENE</v>
      </c>
      <c r="C98" s="217">
        <f t="shared" si="14"/>
        <v>2014</v>
      </c>
      <c r="D98" s="228">
        <v>5.1720419945383629E-2</v>
      </c>
      <c r="E98" s="228">
        <v>0.478494623655914</v>
      </c>
      <c r="F98" s="228">
        <v>3.1316492140019775E-2</v>
      </c>
      <c r="G98" s="228">
        <v>0.21834931586852302</v>
      </c>
      <c r="H98" s="220" t="s">
        <v>316</v>
      </c>
      <c r="I98" s="228">
        <v>2.9540756669465019E-2</v>
      </c>
      <c r="J98" s="228">
        <v>0.19354838709677419</v>
      </c>
      <c r="K98" s="228">
        <v>3.3036128206591124E-2</v>
      </c>
      <c r="L98" s="228">
        <v>9.5842883147813918E-2</v>
      </c>
      <c r="M98" s="220" t="s">
        <v>311</v>
      </c>
    </row>
    <row r="99" spans="1:13" x14ac:dyDescent="0.2">
      <c r="A99" s="216">
        <v>98</v>
      </c>
      <c r="B99" s="219" t="s">
        <v>301</v>
      </c>
      <c r="C99" s="217">
        <v>2014</v>
      </c>
      <c r="D99" s="228">
        <v>3.9226421200591027E-2</v>
      </c>
      <c r="E99" s="228">
        <v>0.29613095238095238</v>
      </c>
      <c r="F99" s="228">
        <v>3.3236341850473403E-2</v>
      </c>
      <c r="G99" s="228">
        <v>0.14079021780271206</v>
      </c>
      <c r="H99" s="220" t="s">
        <v>304</v>
      </c>
      <c r="I99" s="228">
        <v>2.8019254848820899E-2</v>
      </c>
      <c r="J99" s="228">
        <v>0.13988095238095238</v>
      </c>
      <c r="K99" s="228">
        <v>3.5547866019587288E-2</v>
      </c>
      <c r="L99" s="228">
        <v>7.426965609582678E-2</v>
      </c>
      <c r="M99" s="220" t="s">
        <v>311</v>
      </c>
    </row>
    <row r="100" spans="1:13" x14ac:dyDescent="0.2">
      <c r="A100" s="216">
        <v>99</v>
      </c>
      <c r="B100" s="219" t="str">
        <f t="shared" si="13"/>
        <v>MAR</v>
      </c>
      <c r="C100" s="217">
        <f t="shared" si="14"/>
        <v>2014</v>
      </c>
      <c r="D100" s="228">
        <v>3.8115537580804472E-2</v>
      </c>
      <c r="E100" s="228">
        <v>0.29838709677419356</v>
      </c>
      <c r="F100" s="228">
        <v>2.8558540216330745E-2</v>
      </c>
      <c r="G100" s="228">
        <v>0.14031276178526536</v>
      </c>
      <c r="H100" s="220" t="s">
        <v>304</v>
      </c>
      <c r="I100" s="228">
        <v>2.8867597858324625E-2</v>
      </c>
      <c r="J100" s="228">
        <v>0.20161290322580644</v>
      </c>
      <c r="K100" s="228">
        <v>3.183215645013858E-2</v>
      </c>
      <c r="L100" s="228">
        <v>9.8558631723680137E-2</v>
      </c>
      <c r="M100" s="220" t="s">
        <v>311</v>
      </c>
    </row>
    <row r="101" spans="1:13" x14ac:dyDescent="0.2">
      <c r="A101" s="216">
        <v>100</v>
      </c>
      <c r="B101" s="219" t="str">
        <f t="shared" si="13"/>
        <v>ABR</v>
      </c>
      <c r="C101" s="217">
        <f t="shared" si="14"/>
        <v>2014</v>
      </c>
      <c r="D101" s="228">
        <v>4.9131972532883879E-2</v>
      </c>
      <c r="E101" s="228">
        <v>0.48463687150837986</v>
      </c>
      <c r="F101" s="228">
        <v>2.1735248548990695E-2</v>
      </c>
      <c r="G101" s="228">
        <v>0.21785458732630361</v>
      </c>
      <c r="H101" s="220" t="s">
        <v>316</v>
      </c>
      <c r="I101" s="228">
        <v>1.9083098116206676E-2</v>
      </c>
      <c r="J101" s="228">
        <v>4.4692737430167599E-2</v>
      </c>
      <c r="K101" s="228">
        <v>2.1085967920560049E-2</v>
      </c>
      <c r="L101" s="228">
        <v>2.9727527802661722E-2</v>
      </c>
      <c r="M101" s="220" t="s">
        <v>306</v>
      </c>
    </row>
    <row r="102" spans="1:13" x14ac:dyDescent="0.2">
      <c r="A102" s="216">
        <v>101</v>
      </c>
      <c r="B102" s="219" t="str">
        <f t="shared" si="13"/>
        <v>MAY</v>
      </c>
      <c r="C102" s="217">
        <f t="shared" si="14"/>
        <v>2014</v>
      </c>
      <c r="D102" s="228">
        <v>3.939098463480404E-2</v>
      </c>
      <c r="E102" s="228">
        <v>0.30645161290322581</v>
      </c>
      <c r="F102" s="228">
        <v>2.5556648187109274E-2</v>
      </c>
      <c r="G102" s="228">
        <v>0.1434483686526338</v>
      </c>
      <c r="H102" s="220" t="s">
        <v>304</v>
      </c>
      <c r="I102" s="228">
        <v>2.1588982192225395E-2</v>
      </c>
      <c r="J102" s="228">
        <v>5.779569892473118E-2</v>
      </c>
      <c r="K102" s="228">
        <v>2.6381459368128489E-2</v>
      </c>
      <c r="L102" s="228">
        <v>3.7030164320408329E-2</v>
      </c>
      <c r="M102" s="220" t="s">
        <v>306</v>
      </c>
    </row>
    <row r="103" spans="1:13" x14ac:dyDescent="0.2">
      <c r="A103" s="216">
        <v>102</v>
      </c>
      <c r="B103" s="219" t="str">
        <f t="shared" si="13"/>
        <v>JUN</v>
      </c>
      <c r="C103" s="217">
        <f t="shared" si="14"/>
        <v>2014</v>
      </c>
      <c r="D103" s="228">
        <v>5.7821134886478769E-2</v>
      </c>
      <c r="E103" s="228">
        <v>0.56944444444444442</v>
      </c>
      <c r="F103" s="228">
        <v>3.2902849776947234E-2</v>
      </c>
      <c r="G103" s="228">
        <v>0.25748680168775873</v>
      </c>
      <c r="H103" s="220" t="s">
        <v>316</v>
      </c>
      <c r="I103" s="228">
        <v>3.2586223149107856E-2</v>
      </c>
      <c r="J103" s="228">
        <v>0.2013888888888889</v>
      </c>
      <c r="K103" s="228">
        <v>2.9432827991117756E-2</v>
      </c>
      <c r="L103" s="228">
        <v>9.9476610413422248E-2</v>
      </c>
      <c r="M103" s="220" t="s">
        <v>311</v>
      </c>
    </row>
    <row r="104" spans="1:13" x14ac:dyDescent="0.2">
      <c r="A104" s="216">
        <v>103</v>
      </c>
      <c r="B104" s="219" t="str">
        <f t="shared" si="13"/>
        <v>JUL</v>
      </c>
      <c r="C104" s="217">
        <f t="shared" si="14"/>
        <v>2014</v>
      </c>
      <c r="D104" s="228">
        <v>6.8616125079570114E-2</v>
      </c>
      <c r="E104" s="228">
        <v>0.72560113154172556</v>
      </c>
      <c r="F104" s="228">
        <v>2.9615889437641089E-2</v>
      </c>
      <c r="G104" s="228">
        <v>0.32361008053604651</v>
      </c>
      <c r="H104" s="220" t="s">
        <v>316</v>
      </c>
      <c r="I104" s="228">
        <v>3.26040040350793E-2</v>
      </c>
      <c r="J104" s="228">
        <v>0.22489391796322489</v>
      </c>
      <c r="K104" s="228">
        <v>3.2226669116468452E-2</v>
      </c>
      <c r="L104" s="228">
        <v>0.10944450262261539</v>
      </c>
      <c r="M104" s="220" t="s">
        <v>304</v>
      </c>
    </row>
    <row r="105" spans="1:13" x14ac:dyDescent="0.2">
      <c r="A105" s="216">
        <v>104</v>
      </c>
      <c r="B105" s="219" t="str">
        <f t="shared" si="13"/>
        <v>AGO</v>
      </c>
      <c r="C105" s="217">
        <f t="shared" si="14"/>
        <v>2014</v>
      </c>
      <c r="D105" s="228">
        <v>6.9779201190931311E-2</v>
      </c>
      <c r="E105" s="228">
        <v>0.7768817204301075</v>
      </c>
      <c r="F105" s="228">
        <v>2.607520772497296E-2</v>
      </c>
      <c r="G105" s="228">
        <v>0.34387941019341017</v>
      </c>
      <c r="H105" s="220" t="s">
        <v>316</v>
      </c>
      <c r="I105" s="228">
        <v>3.16960397447704E-2</v>
      </c>
      <c r="J105" s="228">
        <v>0.21236559139784947</v>
      </c>
      <c r="K105" s="228">
        <v>2.6473693231960777E-2</v>
      </c>
      <c r="L105" s="228">
        <v>0.10291939110344012</v>
      </c>
      <c r="M105" s="220" t="s">
        <v>304</v>
      </c>
    </row>
    <row r="106" spans="1:13" x14ac:dyDescent="0.2">
      <c r="A106" s="216">
        <v>105</v>
      </c>
      <c r="B106" s="219" t="str">
        <f t="shared" si="13"/>
        <v>SEPT</v>
      </c>
      <c r="C106" s="217">
        <f t="shared" si="14"/>
        <v>2014</v>
      </c>
      <c r="D106" s="228">
        <v>5.6113399212594346E-2</v>
      </c>
      <c r="E106" s="228">
        <v>0.52301255230125521</v>
      </c>
      <c r="F106" s="228">
        <v>3.4382909990048692E-2</v>
      </c>
      <c r="G106" s="228">
        <v>0.23852696260354958</v>
      </c>
      <c r="H106" s="220" t="s">
        <v>316</v>
      </c>
      <c r="I106" s="228">
        <v>2.958061458846421E-2</v>
      </c>
      <c r="J106" s="228">
        <v>0.11854951185495119</v>
      </c>
      <c r="K106" s="228">
        <v>3.2521842354757212E-2</v>
      </c>
      <c r="L106" s="228">
        <v>6.575641904831761E-2</v>
      </c>
      <c r="M106" s="220" t="s">
        <v>311</v>
      </c>
    </row>
    <row r="107" spans="1:13" x14ac:dyDescent="0.2">
      <c r="A107" s="256">
        <v>106</v>
      </c>
      <c r="B107" s="257" t="str">
        <f t="shared" si="13"/>
        <v>OCT</v>
      </c>
      <c r="C107" s="258">
        <f t="shared" si="14"/>
        <v>2014</v>
      </c>
      <c r="D107" s="259">
        <v>6.1756190930386173E-2</v>
      </c>
      <c r="E107" s="260">
        <v>0.66397849462365588</v>
      </c>
      <c r="F107" s="260">
        <v>2.5775739175501553E-2</v>
      </c>
      <c r="G107" s="260">
        <v>0.29544902205671708</v>
      </c>
      <c r="H107" s="261" t="s">
        <v>316</v>
      </c>
      <c r="I107" s="259">
        <v>2.5908299222185606E-2</v>
      </c>
      <c r="J107" s="260">
        <v>0.1303763440860215</v>
      </c>
      <c r="K107" s="260">
        <v>2.9010864281849603E-2</v>
      </c>
      <c r="L107" s="260">
        <v>6.8316030179652765E-2</v>
      </c>
      <c r="M107" s="261" t="s">
        <v>311</v>
      </c>
    </row>
    <row r="108" spans="1:13" x14ac:dyDescent="0.2">
      <c r="A108" s="256">
        <v>107</v>
      </c>
      <c r="B108" s="257" t="str">
        <f t="shared" si="13"/>
        <v>NOV</v>
      </c>
      <c r="C108" s="258">
        <f t="shared" si="14"/>
        <v>2014</v>
      </c>
      <c r="D108" s="259">
        <v>4.3545858756706593E-2</v>
      </c>
      <c r="E108" s="260">
        <v>0.38407821229050282</v>
      </c>
      <c r="F108" s="260">
        <v>2.8724743822726599E-2</v>
      </c>
      <c r="G108" s="260">
        <v>0.17679457718342911</v>
      </c>
      <c r="H108" s="261" t="s">
        <v>304</v>
      </c>
      <c r="I108" s="259">
        <v>2.6708033059920866E-2</v>
      </c>
      <c r="J108" s="260">
        <v>0.12569832402234637</v>
      </c>
      <c r="K108" s="260">
        <v>2.8920185165612216E-2</v>
      </c>
      <c r="L108" s="260">
        <v>6.6746579866029346E-2</v>
      </c>
      <c r="M108" s="261" t="s">
        <v>311</v>
      </c>
    </row>
    <row r="109" spans="1:13" x14ac:dyDescent="0.2">
      <c r="A109" s="256">
        <v>108</v>
      </c>
      <c r="B109" s="257" t="str">
        <f t="shared" si="13"/>
        <v>DIC</v>
      </c>
      <c r="C109" s="258">
        <f t="shared" si="14"/>
        <v>2014</v>
      </c>
      <c r="D109" s="259">
        <v>3.8338042692076746E-2</v>
      </c>
      <c r="E109" s="260">
        <v>0.31805929919137466</v>
      </c>
      <c r="F109" s="260">
        <v>2.6476011349909945E-2</v>
      </c>
      <c r="G109" s="260">
        <v>0.14785413902336253</v>
      </c>
      <c r="H109" s="261" t="s">
        <v>304</v>
      </c>
      <c r="I109" s="259">
        <v>2.3653577856079678E-2</v>
      </c>
      <c r="J109" s="260">
        <v>6.7385444743935305E-2</v>
      </c>
      <c r="K109" s="260">
        <v>1.5805464208601797E-2</v>
      </c>
      <c r="L109" s="260">
        <v>3.9576701881726351E-2</v>
      </c>
      <c r="M109" s="261" t="s">
        <v>306</v>
      </c>
    </row>
    <row r="110" spans="1:13" x14ac:dyDescent="0.2">
      <c r="A110" s="256">
        <v>109</v>
      </c>
      <c r="B110" s="257" t="s">
        <v>299</v>
      </c>
      <c r="C110" s="258">
        <v>2015</v>
      </c>
      <c r="D110" s="259">
        <v>3.4414175273085885E-2</v>
      </c>
      <c r="E110" s="260">
        <v>0.25067385444743934</v>
      </c>
      <c r="F110" s="260">
        <v>2.5696861601428232E-2</v>
      </c>
      <c r="G110" s="260">
        <v>0.11917458420849573</v>
      </c>
      <c r="H110" s="261" t="s">
        <v>304</v>
      </c>
      <c r="I110" s="259">
        <v>2.5850017736459396E-2</v>
      </c>
      <c r="J110" s="260">
        <v>0.13207547169811321</v>
      </c>
      <c r="K110" s="260">
        <v>2.272593465562029E-2</v>
      </c>
      <c r="L110" s="260">
        <v>6.77153827049531E-2</v>
      </c>
      <c r="M110" s="261" t="s">
        <v>311</v>
      </c>
    </row>
    <row r="111" spans="1:13" x14ac:dyDescent="0.2">
      <c r="A111" s="256">
        <v>110</v>
      </c>
      <c r="B111" s="257" t="s">
        <v>301</v>
      </c>
      <c r="C111" s="258">
        <v>2015</v>
      </c>
      <c r="D111" s="259">
        <v>4.4151660702591543E-2</v>
      </c>
      <c r="E111" s="260">
        <v>0.38947368421052631</v>
      </c>
      <c r="F111" s="260">
        <v>3.1743170972703308E-2</v>
      </c>
      <c r="G111" s="260">
        <v>0.17979877215978782</v>
      </c>
      <c r="H111" s="261" t="s">
        <v>304</v>
      </c>
      <c r="I111" s="259">
        <v>2.6533957913921099E-2</v>
      </c>
      <c r="J111" s="260">
        <v>0.13533834586466165</v>
      </c>
      <c r="K111" s="260">
        <v>2.1263417551514056E-2</v>
      </c>
      <c r="L111" s="260">
        <v>6.9001605021735912E-2</v>
      </c>
      <c r="M111" s="261" t="s">
        <v>311</v>
      </c>
    </row>
    <row r="112" spans="1:13" x14ac:dyDescent="0.2">
      <c r="A112" s="256">
        <v>111</v>
      </c>
      <c r="B112" s="257" t="s">
        <v>302</v>
      </c>
      <c r="C112" s="258">
        <v>2015</v>
      </c>
      <c r="D112" s="259">
        <v>5.3799590255239414E-2</v>
      </c>
      <c r="E112" s="260">
        <v>0.44880546075085326</v>
      </c>
      <c r="F112" s="260">
        <v>4.1875319427825561E-2</v>
      </c>
      <c r="G112" s="260">
        <v>0.20941708428800218</v>
      </c>
      <c r="H112" s="261" t="s">
        <v>316</v>
      </c>
      <c r="I112" s="259">
        <v>3.1084802583442882E-2</v>
      </c>
      <c r="J112" s="260">
        <v>0.19795221843003413</v>
      </c>
      <c r="K112" s="260">
        <v>2.5624761087453114E-2</v>
      </c>
      <c r="L112" s="260">
        <v>9.6739760622881435E-2</v>
      </c>
      <c r="M112" s="261" t="s">
        <v>311</v>
      </c>
    </row>
    <row r="113" spans="1:13" x14ac:dyDescent="0.2">
      <c r="A113" s="256">
        <v>112</v>
      </c>
      <c r="B113" s="257" t="s">
        <v>303</v>
      </c>
      <c r="C113" s="258">
        <v>2015</v>
      </c>
      <c r="D113" s="259">
        <v>4.3126674854144807E-2</v>
      </c>
      <c r="E113" s="260">
        <v>0.34909596662030595</v>
      </c>
      <c r="F113" s="260">
        <v>3.1742988674731056E-2</v>
      </c>
      <c r="G113" s="260">
        <v>0.16323765432472651</v>
      </c>
      <c r="H113" s="261" t="s">
        <v>304</v>
      </c>
      <c r="I113" s="259">
        <v>2.4445969881802934E-2</v>
      </c>
      <c r="J113" s="260">
        <v>9.5966620305980535E-2</v>
      </c>
      <c r="K113" s="260">
        <v>1.8041935307312823E-2</v>
      </c>
      <c r="L113" s="260">
        <v>5.1773423136575951E-2</v>
      </c>
      <c r="M113" s="261" t="s">
        <v>311</v>
      </c>
    </row>
    <row r="114" spans="1:13" x14ac:dyDescent="0.2">
      <c r="A114" s="256">
        <v>113</v>
      </c>
      <c r="B114" s="257" t="s">
        <v>305</v>
      </c>
      <c r="C114" s="258">
        <v>2015</v>
      </c>
      <c r="D114" s="259">
        <v>3.8296550180544321E-2</v>
      </c>
      <c r="E114" s="260">
        <v>0.30499325236167341</v>
      </c>
      <c r="F114" s="260">
        <v>2.3610528137819092E-2</v>
      </c>
      <c r="G114" s="260">
        <v>0.14203802664445092</v>
      </c>
      <c r="H114" s="261" t="s">
        <v>304</v>
      </c>
      <c r="I114" s="259">
        <v>2.3989491095319504E-2</v>
      </c>
      <c r="J114" s="260">
        <v>8.2321187584345479E-2</v>
      </c>
      <c r="K114" s="260">
        <v>1.6728849038581319E-2</v>
      </c>
      <c r="L114" s="260">
        <v>4.587004127958226E-2</v>
      </c>
      <c r="M114" s="261" t="s">
        <v>306</v>
      </c>
    </row>
    <row r="115" spans="1:13" x14ac:dyDescent="0.2">
      <c r="A115" s="256">
        <v>114</v>
      </c>
      <c r="B115" s="257" t="s">
        <v>307</v>
      </c>
      <c r="C115" s="258">
        <v>2015</v>
      </c>
      <c r="D115" s="259">
        <v>3.286615718415075E-2</v>
      </c>
      <c r="E115" s="260">
        <v>0.23398328690807799</v>
      </c>
      <c r="F115" s="260">
        <v>2.7420131515721459E-2</v>
      </c>
      <c r="G115" s="260">
        <v>0.11222380394003578</v>
      </c>
      <c r="H115" s="261" t="s">
        <v>304</v>
      </c>
      <c r="I115" s="259">
        <v>2.7813863234392014E-2</v>
      </c>
      <c r="J115" s="260">
        <v>0.15598885793871867</v>
      </c>
      <c r="K115" s="260">
        <v>2.236067006502232E-2</v>
      </c>
      <c r="L115" s="260">
        <v>7.7993222482248742E-2</v>
      </c>
      <c r="M115" s="261" t="s">
        <v>311</v>
      </c>
    </row>
    <row r="116" spans="1:13" x14ac:dyDescent="0.2">
      <c r="A116" s="256">
        <v>115</v>
      </c>
      <c r="B116" s="257" t="s">
        <v>457</v>
      </c>
      <c r="C116" s="258">
        <v>2015</v>
      </c>
      <c r="D116" s="259">
        <v>6.5426488747054562E-2</v>
      </c>
      <c r="E116" s="260">
        <v>0.60483870967741937</v>
      </c>
      <c r="F116" s="260">
        <v>3.7271549662654752E-2</v>
      </c>
      <c r="G116" s="260">
        <v>0.27556038930232052</v>
      </c>
      <c r="H116" s="261" t="s">
        <v>316</v>
      </c>
      <c r="I116" s="259">
        <v>3.3412834001808535E-2</v>
      </c>
      <c r="J116" s="260">
        <v>0.22311827956989247</v>
      </c>
      <c r="K116" s="260">
        <v>2.6879877627831592E-2</v>
      </c>
      <c r="L116" s="260">
        <v>0.10798842095424672</v>
      </c>
      <c r="M116" s="261" t="s">
        <v>304</v>
      </c>
    </row>
    <row r="117" spans="1:13" x14ac:dyDescent="0.2">
      <c r="A117" s="256">
        <v>116</v>
      </c>
      <c r="B117" s="257" t="s">
        <v>458</v>
      </c>
      <c r="C117" s="258">
        <v>2015</v>
      </c>
      <c r="D117" s="259">
        <v>7.6524095043715448E-2</v>
      </c>
      <c r="E117" s="260">
        <v>0.73045822102425872</v>
      </c>
      <c r="F117" s="260">
        <v>4.6737525382591891E-2</v>
      </c>
      <c r="G117" s="260">
        <v>0.33214043150370803</v>
      </c>
      <c r="H117" s="261" t="s">
        <v>316</v>
      </c>
      <c r="I117" s="259">
        <v>3.852416901400476E-2</v>
      </c>
      <c r="J117" s="260">
        <v>0.24393530997304583</v>
      </c>
      <c r="K117" s="260">
        <v>3.7113411550962483E-2</v>
      </c>
      <c r="L117" s="260">
        <v>0.12040647390501273</v>
      </c>
      <c r="M117" s="261" t="s">
        <v>304</v>
      </c>
    </row>
    <row r="118" spans="1:13" x14ac:dyDescent="0.2">
      <c r="A118" s="256">
        <v>117</v>
      </c>
      <c r="B118" s="257" t="s">
        <v>459</v>
      </c>
      <c r="C118" s="258">
        <v>2015</v>
      </c>
      <c r="D118" s="259">
        <v>6.2683322448859505E-2</v>
      </c>
      <c r="E118" s="260">
        <v>0.6</v>
      </c>
      <c r="F118" s="260">
        <v>3.6865136474975538E-2</v>
      </c>
      <c r="G118" s="260">
        <v>0.27244635627453889</v>
      </c>
      <c r="H118" s="261" t="s">
        <v>316</v>
      </c>
      <c r="I118" s="259">
        <v>3.1818459830744633E-2</v>
      </c>
      <c r="J118" s="260">
        <v>0.22361111111111112</v>
      </c>
      <c r="K118" s="260">
        <v>2.55789661567562E-2</v>
      </c>
      <c r="L118" s="260">
        <v>0.10728762160809355</v>
      </c>
      <c r="M118" s="261" t="s">
        <v>304</v>
      </c>
    </row>
    <row r="119" spans="1:13" x14ac:dyDescent="0.2">
      <c r="A119" s="256">
        <v>118</v>
      </c>
      <c r="B119" s="257" t="s">
        <v>472</v>
      </c>
      <c r="C119" s="258">
        <f>C103+1</f>
        <v>2015</v>
      </c>
      <c r="D119" s="259">
        <v>3.5322489605040919E-2</v>
      </c>
      <c r="E119" s="260">
        <v>0.22983870967741934</v>
      </c>
      <c r="F119" s="260">
        <v>2.464588689915781E-2</v>
      </c>
      <c r="G119" s="260">
        <v>0.11099365709281567</v>
      </c>
      <c r="H119" s="261" t="s">
        <v>304</v>
      </c>
      <c r="I119" s="259">
        <v>2.3398915378631518E-2</v>
      </c>
      <c r="J119" s="260">
        <v>0.10618279569892473</v>
      </c>
      <c r="K119" s="260">
        <v>1.8682695214976855E-2</v>
      </c>
      <c r="L119" s="260">
        <v>5.5569223474017874E-2</v>
      </c>
      <c r="M119" s="261" t="s">
        <v>311</v>
      </c>
    </row>
    <row r="120" spans="1:13" x14ac:dyDescent="0.2">
      <c r="A120" s="256">
        <v>119</v>
      </c>
      <c r="B120" s="257" t="s">
        <v>471</v>
      </c>
      <c r="C120" s="258">
        <f>C103+1</f>
        <v>2015</v>
      </c>
      <c r="D120" s="259">
        <v>5.4229602676770711E-2</v>
      </c>
      <c r="E120" s="260">
        <v>0.47977684797768477</v>
      </c>
      <c r="F120" s="260">
        <v>3.3397002767379516E-2</v>
      </c>
      <c r="G120" s="260">
        <v>0.22028198081525813</v>
      </c>
      <c r="H120" s="261" t="s">
        <v>316</v>
      </c>
      <c r="I120" s="259">
        <v>3.0072234646688484E-2</v>
      </c>
      <c r="J120" s="260">
        <v>0.20920502092050208</v>
      </c>
      <c r="K120" s="260">
        <v>2.7388570576873786E-2</v>
      </c>
      <c r="L120" s="260">
        <v>0.10118861634225099</v>
      </c>
      <c r="M120" s="261" t="s">
        <v>304</v>
      </c>
    </row>
    <row r="121" spans="1:13" x14ac:dyDescent="0.2">
      <c r="A121" s="256">
        <v>120</v>
      </c>
      <c r="B121" s="257" t="s">
        <v>470</v>
      </c>
      <c r="C121" s="258">
        <f>C104+1</f>
        <v>2015</v>
      </c>
      <c r="D121" s="259">
        <v>3.6556495223479674E-2</v>
      </c>
      <c r="E121" s="260">
        <v>0.28825136612021857</v>
      </c>
      <c r="F121" s="260">
        <v>2.512618992503448E-2</v>
      </c>
      <c r="G121" s="260">
        <v>0.1349483825224862</v>
      </c>
      <c r="H121" s="261" t="s">
        <v>304</v>
      </c>
      <c r="I121" s="259">
        <v>2.7468215572850063E-2</v>
      </c>
      <c r="J121" s="260">
        <v>0.14071038251366119</v>
      </c>
      <c r="K121" s="260">
        <v>2.081189605805658E-2</v>
      </c>
      <c r="L121" s="260">
        <v>7.1433818446215824E-2</v>
      </c>
      <c r="M121" s="261" t="s">
        <v>311</v>
      </c>
    </row>
    <row r="122" spans="1:13" x14ac:dyDescent="0.2">
      <c r="A122" s="216">
        <v>121</v>
      </c>
      <c r="B122" s="257" t="s">
        <v>508</v>
      </c>
      <c r="C122" s="258">
        <v>2016</v>
      </c>
      <c r="D122" s="259">
        <v>3.9E-2</v>
      </c>
      <c r="E122" s="260">
        <v>0.307</v>
      </c>
      <c r="F122" s="260">
        <v>2.8000000000000001E-2</v>
      </c>
      <c r="G122" s="260">
        <v>0.1439</v>
      </c>
      <c r="H122" s="261" t="s">
        <v>304</v>
      </c>
      <c r="I122" s="259">
        <v>2.9000000000000001E-2</v>
      </c>
      <c r="J122" s="260">
        <v>0.20100000000000001</v>
      </c>
      <c r="K122" s="260">
        <v>2.3E-2</v>
      </c>
      <c r="L122" s="260">
        <v>9.6600000000000005E-2</v>
      </c>
      <c r="M122" s="261" t="s">
        <v>311</v>
      </c>
    </row>
    <row r="123" spans="1:13" x14ac:dyDescent="0.2">
      <c r="A123" s="216">
        <v>122</v>
      </c>
      <c r="B123" s="257" t="s">
        <v>509</v>
      </c>
      <c r="C123" s="258">
        <v>2016</v>
      </c>
      <c r="D123" s="259">
        <v>2.9000000000000001E-2</v>
      </c>
      <c r="E123" s="260">
        <v>0.17699999999999999</v>
      </c>
      <c r="F123" s="260">
        <v>2.4E-2</v>
      </c>
      <c r="G123" s="260">
        <v>8.7300000000000003E-2</v>
      </c>
      <c r="H123" s="261" t="s">
        <v>311</v>
      </c>
      <c r="I123" s="259">
        <v>2.1000000000000001E-2</v>
      </c>
      <c r="J123" s="260">
        <v>7.2999999999999995E-2</v>
      </c>
      <c r="K123" s="260">
        <v>1.9E-2</v>
      </c>
      <c r="L123" s="260">
        <v>4.1500000000000002E-2</v>
      </c>
      <c r="M123" s="261" t="s">
        <v>306</v>
      </c>
    </row>
    <row r="124" spans="1:13" x14ac:dyDescent="0.2">
      <c r="A124" s="216">
        <v>123</v>
      </c>
      <c r="B124" s="257" t="s">
        <v>510</v>
      </c>
      <c r="C124" s="258">
        <v>2016</v>
      </c>
      <c r="D124" s="259">
        <v>2.8000000000000001E-2</v>
      </c>
      <c r="E124" s="260">
        <v>0.16200000000000001</v>
      </c>
      <c r="F124" s="260">
        <v>2.5000000000000001E-2</v>
      </c>
      <c r="G124" s="260">
        <v>8.1100000000000005E-2</v>
      </c>
      <c r="H124" s="261" t="s">
        <v>311</v>
      </c>
      <c r="I124" s="259">
        <v>2.1999999999999999E-2</v>
      </c>
      <c r="J124" s="260">
        <v>8.5000000000000006E-2</v>
      </c>
      <c r="K124" s="260">
        <v>2.1999999999999999E-2</v>
      </c>
      <c r="L124" s="260">
        <v>4.7399999999999998E-2</v>
      </c>
      <c r="M124" s="261" t="s">
        <v>306</v>
      </c>
    </row>
    <row r="125" spans="1:13" x14ac:dyDescent="0.2">
      <c r="A125" s="256">
        <v>124</v>
      </c>
      <c r="B125" s="560" t="s">
        <v>526</v>
      </c>
      <c r="C125" s="258">
        <v>2016</v>
      </c>
      <c r="D125" s="259">
        <v>5.1999999999999998E-2</v>
      </c>
      <c r="E125" s="260">
        <v>0.46200000000000002</v>
      </c>
      <c r="F125" s="260">
        <v>3.2000000000000001E-2</v>
      </c>
      <c r="G125" s="260">
        <v>0.2122</v>
      </c>
      <c r="H125" s="261" t="s">
        <v>316</v>
      </c>
      <c r="I125" s="259">
        <v>3.9E-2</v>
      </c>
      <c r="J125" s="260">
        <v>0.311</v>
      </c>
      <c r="K125" s="260">
        <v>0.03</v>
      </c>
      <c r="L125" s="260">
        <v>0.1457</v>
      </c>
      <c r="M125" s="261" t="s">
        <v>304</v>
      </c>
    </row>
    <row r="126" spans="1:13" x14ac:dyDescent="0.2">
      <c r="A126" s="216">
        <v>125</v>
      </c>
      <c r="B126" s="560" t="s">
        <v>527</v>
      </c>
      <c r="C126" s="258">
        <v>2016</v>
      </c>
      <c r="D126" s="259">
        <v>4.8099999999999997E-2</v>
      </c>
      <c r="E126" s="260">
        <v>0.44950000000000001</v>
      </c>
      <c r="F126" s="260">
        <v>2.81E-2</v>
      </c>
      <c r="G126" s="260">
        <v>0.2046</v>
      </c>
      <c r="H126" s="261" t="s">
        <v>316</v>
      </c>
      <c r="I126" s="259">
        <v>3.5499999999999997E-2</v>
      </c>
      <c r="J126" s="260">
        <v>0.23769999999999999</v>
      </c>
      <c r="K126" s="260">
        <v>2.3599999999999999E-2</v>
      </c>
      <c r="L126" s="260">
        <v>0.114</v>
      </c>
      <c r="M126" s="261" t="s">
        <v>304</v>
      </c>
    </row>
    <row r="127" spans="1:13" x14ac:dyDescent="0.2">
      <c r="A127" s="216">
        <v>126</v>
      </c>
      <c r="B127" s="560" t="s">
        <v>528</v>
      </c>
      <c r="C127" s="258">
        <v>2016</v>
      </c>
      <c r="D127" s="259">
        <v>4.5900000000000003E-2</v>
      </c>
      <c r="E127" s="260">
        <v>0.35620000000000002</v>
      </c>
      <c r="F127" s="260">
        <v>3.5099999999999999E-2</v>
      </c>
      <c r="G127" s="260">
        <v>0.16789999999999999</v>
      </c>
      <c r="H127" s="261" t="s">
        <v>304</v>
      </c>
      <c r="I127" s="259">
        <v>3.5499999999999997E-2</v>
      </c>
      <c r="J127" s="260">
        <v>0.2581</v>
      </c>
      <c r="K127" s="260">
        <v>3.1699999999999999E-2</v>
      </c>
      <c r="L127" s="260">
        <v>0.1328</v>
      </c>
      <c r="M127" s="261" t="s">
        <v>304</v>
      </c>
    </row>
    <row r="128" spans="1:13" x14ac:dyDescent="0.2">
      <c r="A128" s="216">
        <v>127</v>
      </c>
      <c r="B128" s="560" t="s">
        <v>457</v>
      </c>
      <c r="C128" s="258">
        <v>2016</v>
      </c>
      <c r="D128" s="259">
        <v>7.1389274261373217E-2</v>
      </c>
      <c r="E128" s="260">
        <v>0.77901430842607311</v>
      </c>
      <c r="F128" s="260">
        <v>2.8285014594340425E-2</v>
      </c>
      <c r="G128" s="260">
        <v>0.3458184359938466</v>
      </c>
      <c r="H128" s="261" t="s">
        <v>316</v>
      </c>
      <c r="I128" s="259">
        <v>4.1407036932042306E-2</v>
      </c>
      <c r="J128" s="260">
        <v>0.33068362480127184</v>
      </c>
      <c r="K128" s="260">
        <v>2.5488262449316644E-2</v>
      </c>
      <c r="L128" s="260">
        <v>0.153933917183189</v>
      </c>
      <c r="M128" s="261" t="s">
        <v>304</v>
      </c>
    </row>
    <row r="129" spans="1:18" x14ac:dyDescent="0.2">
      <c r="A129" s="216">
        <v>128</v>
      </c>
      <c r="B129" s="560" t="s">
        <v>458</v>
      </c>
      <c r="C129" s="258">
        <v>2016</v>
      </c>
      <c r="D129" s="259">
        <v>4.5363675654432674E-2</v>
      </c>
      <c r="E129" s="260">
        <v>0.39534883720930231</v>
      </c>
      <c r="F129" s="260">
        <v>2.6728863587544931E-2</v>
      </c>
      <c r="G129" s="260">
        <v>0.181630777863003</v>
      </c>
      <c r="H129" s="261" t="s">
        <v>304</v>
      </c>
      <c r="I129" s="259">
        <v>2.6930325885551755E-2</v>
      </c>
      <c r="J129" s="260">
        <v>0.11337209302325581</v>
      </c>
      <c r="K129" s="260">
        <v>2.2589779474272625E-2</v>
      </c>
      <c r="L129" s="260">
        <v>6.0638923458377555E-2</v>
      </c>
      <c r="M129" s="261" t="s">
        <v>311</v>
      </c>
    </row>
    <row r="130" spans="1:18" ht="12.75" x14ac:dyDescent="0.2">
      <c r="A130" s="216">
        <v>129</v>
      </c>
      <c r="B130" s="560" t="s">
        <v>459</v>
      </c>
      <c r="C130" s="258">
        <v>2016</v>
      </c>
      <c r="D130" s="259">
        <v>4.521114020714815E-2</v>
      </c>
      <c r="E130" s="260">
        <v>0.36160714285714285</v>
      </c>
      <c r="F130" s="260">
        <v>3.0751629952812051E-2</v>
      </c>
      <c r="G130" s="260">
        <v>0.16887763921627885</v>
      </c>
      <c r="H130" s="261" t="s">
        <v>304</v>
      </c>
      <c r="I130" s="259">
        <v>3.1211089075354619E-2</v>
      </c>
      <c r="J130" s="260">
        <v>0.18601190476190477</v>
      </c>
      <c r="K130" s="260">
        <v>2.6426749799256754E-2</v>
      </c>
      <c r="L130" s="260">
        <v>9.2174547494755094E-2</v>
      </c>
      <c r="M130" s="261" t="s">
        <v>311</v>
      </c>
      <c r="R130"/>
    </row>
  </sheetData>
  <mergeCells count="4">
    <mergeCell ref="L7:L8"/>
    <mergeCell ref="M7:Q7"/>
    <mergeCell ref="R7:V7"/>
    <mergeCell ref="I79:M79"/>
  </mergeCells>
  <pageMargins left="0.75" right="0.75" top="1" bottom="1" header="0" footer="0"/>
  <pageSetup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7345" r:id="rId4" name="Drop Down 1">
              <controlPr defaultSize="0" autoLine="0" autoPict="0">
                <anchor moveWithCells="1">
                  <from>
                    <xdr:col>13</xdr:col>
                    <xdr:colOff>9525</xdr:colOff>
                    <xdr:row>2</xdr:row>
                    <xdr:rowOff>28575</xdr:rowOff>
                  </from>
                  <to>
                    <xdr:col>14</xdr:col>
                    <xdr:colOff>504825</xdr:colOff>
                    <xdr:row>2</xdr:row>
                    <xdr:rowOff>228600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BH260"/>
  <sheetViews>
    <sheetView tabSelected="1" zoomScale="85" zoomScaleNormal="85" workbookViewId="0">
      <selection activeCell="G64" sqref="G64"/>
    </sheetView>
  </sheetViews>
  <sheetFormatPr baseColWidth="10" defaultRowHeight="12" x14ac:dyDescent="0.2"/>
  <cols>
    <col min="1" max="1" width="11.42578125" style="277"/>
    <col min="2" max="2" width="18.5703125" style="277" bestFit="1" customWidth="1"/>
    <col min="3" max="3" width="11.42578125" style="277"/>
    <col min="4" max="4" width="16.5703125" style="277" bestFit="1" customWidth="1"/>
    <col min="5" max="5" width="15.5703125" style="277" bestFit="1" customWidth="1"/>
    <col min="6" max="6" width="11.42578125" style="277"/>
    <col min="7" max="7" width="25.85546875" style="277" bestFit="1" customWidth="1"/>
    <col min="8" max="8" width="23" style="277" bestFit="1" customWidth="1"/>
    <col min="9" max="11" width="18.28515625" style="277" customWidth="1"/>
    <col min="12" max="13" width="11.42578125" style="277" customWidth="1"/>
    <col min="14" max="27" width="5" style="277" customWidth="1"/>
    <col min="28" max="28" width="13.140625" style="277" customWidth="1"/>
    <col min="29" max="29" width="10.140625" style="277" customWidth="1"/>
    <col min="30" max="44" width="7.7109375" style="277" customWidth="1"/>
    <col min="45" max="52" width="10.140625" style="277" customWidth="1"/>
    <col min="53" max="53" width="18.28515625" style="277" customWidth="1"/>
    <col min="54" max="54" width="20.5703125" style="277" customWidth="1"/>
    <col min="55" max="55" width="18.28515625" style="277" customWidth="1"/>
    <col min="56" max="56" width="18.28515625" style="277" bestFit="1" customWidth="1"/>
    <col min="57" max="57" width="20.5703125" style="277" bestFit="1" customWidth="1"/>
    <col min="58" max="58" width="19.7109375" style="277" bestFit="1" customWidth="1"/>
    <col min="59" max="59" width="22" style="277" bestFit="1" customWidth="1"/>
    <col min="60" max="60" width="25.85546875" style="277" bestFit="1" customWidth="1"/>
    <col min="61" max="16384" width="11.42578125" style="277"/>
  </cols>
  <sheetData>
    <row r="1" spans="1:6" x14ac:dyDescent="0.2">
      <c r="A1" s="544"/>
      <c r="B1" s="544"/>
      <c r="C1" s="544"/>
      <c r="D1" s="544"/>
      <c r="E1" s="544"/>
      <c r="F1" s="544"/>
    </row>
    <row r="2" spans="1:6" x14ac:dyDescent="0.2">
      <c r="A2" s="712" t="s">
        <v>380</v>
      </c>
      <c r="B2" s="713"/>
      <c r="C2" s="712" t="s">
        <v>381</v>
      </c>
      <c r="D2" s="713"/>
      <c r="E2" s="714"/>
    </row>
    <row r="3" spans="1:6" ht="12.75" thickBot="1" x14ac:dyDescent="0.25">
      <c r="A3" s="715" t="s">
        <v>74</v>
      </c>
      <c r="B3" s="262" t="s">
        <v>7</v>
      </c>
      <c r="C3" s="262" t="s">
        <v>383</v>
      </c>
      <c r="D3" s="262" t="s">
        <v>384</v>
      </c>
      <c r="E3" s="262" t="s">
        <v>385</v>
      </c>
    </row>
    <row r="4" spans="1:6" ht="12.75" thickTop="1" x14ac:dyDescent="0.2">
      <c r="A4" s="263">
        <v>2016</v>
      </c>
      <c r="B4" s="599" t="s">
        <v>526</v>
      </c>
      <c r="C4" s="265">
        <v>3</v>
      </c>
      <c r="D4" s="265">
        <v>3</v>
      </c>
      <c r="E4" s="265">
        <v>3</v>
      </c>
    </row>
    <row r="5" spans="1:6" x14ac:dyDescent="0.2">
      <c r="A5" s="266"/>
      <c r="B5" s="264" t="s">
        <v>527</v>
      </c>
      <c r="C5" s="265">
        <v>1</v>
      </c>
      <c r="D5" s="265">
        <v>3</v>
      </c>
      <c r="E5" s="265">
        <v>2</v>
      </c>
    </row>
    <row r="6" spans="1:6" x14ac:dyDescent="0.2">
      <c r="A6" s="266"/>
      <c r="B6" s="599" t="s">
        <v>528</v>
      </c>
      <c r="C6" s="388">
        <v>0</v>
      </c>
      <c r="D6" s="388">
        <v>0</v>
      </c>
      <c r="E6" s="388">
        <v>0</v>
      </c>
    </row>
    <row r="7" spans="1:6" x14ac:dyDescent="0.2">
      <c r="B7" s="599" t="s">
        <v>457</v>
      </c>
      <c r="C7" s="265">
        <v>4</v>
      </c>
      <c r="D7" s="265">
        <v>4</v>
      </c>
      <c r="E7" s="265">
        <v>4</v>
      </c>
    </row>
    <row r="8" spans="1:6" x14ac:dyDescent="0.2">
      <c r="B8" s="264" t="s">
        <v>458</v>
      </c>
      <c r="C8" s="265">
        <v>1</v>
      </c>
      <c r="D8" s="265">
        <v>1</v>
      </c>
      <c r="E8" s="265">
        <v>1</v>
      </c>
    </row>
    <row r="9" spans="1:6" x14ac:dyDescent="0.2">
      <c r="B9" s="599" t="s">
        <v>459</v>
      </c>
      <c r="C9" s="388">
        <v>2</v>
      </c>
      <c r="D9" s="388">
        <v>1</v>
      </c>
      <c r="E9" s="388">
        <v>0</v>
      </c>
    </row>
    <row r="10" spans="1:6" x14ac:dyDescent="0.2">
      <c r="A10" s="717"/>
      <c r="B10" s="719" t="s">
        <v>48</v>
      </c>
      <c r="C10" s="718">
        <f>SUM(C4:C9)</f>
        <v>11</v>
      </c>
      <c r="D10" s="718">
        <f>SUM(D4:D9)</f>
        <v>12</v>
      </c>
      <c r="E10" s="718">
        <f>SUM(E4:E9)</f>
        <v>10</v>
      </c>
    </row>
    <row r="11" spans="1:6" x14ac:dyDescent="0.2">
      <c r="C11" s="709"/>
      <c r="D11" s="709"/>
      <c r="E11" s="709"/>
    </row>
    <row r="12" spans="1:6" x14ac:dyDescent="0.2">
      <c r="C12" s="709"/>
      <c r="D12" s="709"/>
      <c r="E12" s="709"/>
    </row>
    <row r="14" spans="1:6" x14ac:dyDescent="0.2">
      <c r="A14" s="544"/>
      <c r="B14" s="544"/>
      <c r="C14" s="544"/>
      <c r="D14" s="544"/>
      <c r="E14" s="544"/>
    </row>
    <row r="15" spans="1:6" x14ac:dyDescent="0.2">
      <c r="A15" s="544"/>
      <c r="B15" s="544"/>
      <c r="C15" s="544"/>
      <c r="D15" s="544"/>
      <c r="E15" s="544"/>
    </row>
    <row r="16" spans="1:6" x14ac:dyDescent="0.2">
      <c r="A16" s="544"/>
      <c r="B16" s="544"/>
      <c r="C16" s="544"/>
      <c r="D16" s="544"/>
      <c r="E16" s="544"/>
    </row>
    <row r="20" spans="1:14" x14ac:dyDescent="0.2">
      <c r="D20" s="738"/>
    </row>
    <row r="23" spans="1:14" x14ac:dyDescent="0.2">
      <c r="F23" s="616"/>
      <c r="G23" s="716"/>
      <c r="H23" s="616"/>
      <c r="I23" s="616"/>
      <c r="J23" s="616"/>
    </row>
    <row r="24" spans="1:14" x14ac:dyDescent="0.2">
      <c r="F24" s="616"/>
      <c r="G24" s="716"/>
      <c r="H24" s="616"/>
      <c r="I24" s="616"/>
      <c r="J24" s="616"/>
    </row>
    <row r="25" spans="1:14" x14ac:dyDescent="0.2">
      <c r="F25" s="616"/>
      <c r="G25" s="716"/>
      <c r="H25" s="616"/>
      <c r="I25" s="616"/>
      <c r="J25" s="616"/>
    </row>
    <row r="26" spans="1:14" x14ac:dyDescent="0.2">
      <c r="F26" s="616"/>
      <c r="G26" s="716"/>
      <c r="H26" s="616"/>
      <c r="I26" s="616"/>
      <c r="J26" s="616"/>
    </row>
    <row r="27" spans="1:14" x14ac:dyDescent="0.2">
      <c r="F27" s="616"/>
      <c r="G27" s="716"/>
      <c r="H27" s="616"/>
      <c r="I27" s="616"/>
      <c r="J27" s="616"/>
    </row>
    <row r="28" spans="1:14" x14ac:dyDescent="0.2">
      <c r="F28" s="616"/>
      <c r="G28" s="716"/>
      <c r="H28" s="616"/>
      <c r="I28" s="616"/>
      <c r="J28" s="616"/>
    </row>
    <row r="29" spans="1:14" ht="12.75" thickBot="1" x14ac:dyDescent="0.25">
      <c r="A29" s="277" t="s">
        <v>382</v>
      </c>
      <c r="F29" s="616"/>
      <c r="G29" s="716"/>
      <c r="H29" s="616"/>
      <c r="I29" s="616"/>
      <c r="J29" s="616"/>
      <c r="L29" s="616"/>
      <c r="M29" s="616"/>
      <c r="N29" s="616"/>
    </row>
    <row r="30" spans="1:14" x14ac:dyDescent="0.2">
      <c r="A30" s="813" t="s">
        <v>7</v>
      </c>
      <c r="B30" s="600" t="s">
        <v>102</v>
      </c>
      <c r="C30" s="600" t="s">
        <v>383</v>
      </c>
      <c r="D30" s="600" t="s">
        <v>384</v>
      </c>
      <c r="E30" s="600" t="s">
        <v>385</v>
      </c>
    </row>
    <row r="31" spans="1:14" ht="12.75" thickBot="1" x14ac:dyDescent="0.25">
      <c r="A31" s="814"/>
      <c r="B31" s="267" t="s">
        <v>190</v>
      </c>
      <c r="C31" s="267" t="s">
        <v>386</v>
      </c>
      <c r="D31" s="267" t="s">
        <v>386</v>
      </c>
      <c r="E31" s="267" t="s">
        <v>386</v>
      </c>
    </row>
    <row r="32" spans="1:14" ht="12.75" thickTop="1" x14ac:dyDescent="0.2">
      <c r="A32" s="833" t="s">
        <v>526</v>
      </c>
      <c r="B32" s="388">
        <v>4085</v>
      </c>
      <c r="C32" s="389">
        <v>0.16666666666666666</v>
      </c>
      <c r="D32" s="389">
        <v>0.16666666666666666</v>
      </c>
      <c r="E32" s="389">
        <v>0.16666666666666666</v>
      </c>
    </row>
    <row r="33" spans="1:5" x14ac:dyDescent="0.2">
      <c r="A33" s="836"/>
      <c r="B33" s="554">
        <v>4092</v>
      </c>
      <c r="C33" s="389">
        <v>0.1</v>
      </c>
      <c r="D33" s="389">
        <v>0.1</v>
      </c>
      <c r="E33" s="389">
        <v>0.1</v>
      </c>
    </row>
    <row r="34" spans="1:5" x14ac:dyDescent="0.2">
      <c r="A34" s="835"/>
      <c r="B34" s="265">
        <v>4106</v>
      </c>
      <c r="C34" s="268">
        <v>6.6666666666666666E-2</v>
      </c>
      <c r="D34" s="268">
        <v>6.6666666666666666E-2</v>
      </c>
      <c r="E34" s="268">
        <v>6.6666666666666666E-2</v>
      </c>
    </row>
    <row r="35" spans="1:5" x14ac:dyDescent="0.2">
      <c r="A35" s="833" t="s">
        <v>527</v>
      </c>
      <c r="B35" s="555">
        <v>4107</v>
      </c>
      <c r="C35" s="390">
        <v>0</v>
      </c>
      <c r="D35" s="390">
        <v>0.21666666666666667</v>
      </c>
      <c r="E35" s="390">
        <v>0</v>
      </c>
    </row>
    <row r="36" spans="1:5" x14ac:dyDescent="0.2">
      <c r="A36" s="834"/>
      <c r="B36" s="388">
        <v>4123</v>
      </c>
      <c r="C36" s="389">
        <v>0</v>
      </c>
      <c r="D36" s="389">
        <v>0</v>
      </c>
      <c r="E36" s="389">
        <v>8.3333333333333329E-2</v>
      </c>
    </row>
    <row r="37" spans="1:5" x14ac:dyDescent="0.2">
      <c r="A37" s="834"/>
      <c r="B37" s="554">
        <v>4129</v>
      </c>
      <c r="C37" s="389">
        <v>0.28333333333333333</v>
      </c>
      <c r="D37" s="389">
        <v>0.28333333333333333</v>
      </c>
      <c r="E37" s="389">
        <v>0.28333333333333333</v>
      </c>
    </row>
    <row r="38" spans="1:5" x14ac:dyDescent="0.2">
      <c r="A38" s="834"/>
      <c r="B38" s="388">
        <v>4134</v>
      </c>
      <c r="C38" s="389">
        <v>0</v>
      </c>
      <c r="D38" s="389">
        <v>0.38333333333333336</v>
      </c>
      <c r="E38" s="389">
        <v>0</v>
      </c>
    </row>
    <row r="39" spans="1:5" x14ac:dyDescent="0.2">
      <c r="A39" s="391" t="s">
        <v>528</v>
      </c>
      <c r="B39" s="389">
        <v>0</v>
      </c>
      <c r="C39" s="389">
        <v>0</v>
      </c>
      <c r="D39" s="389">
        <v>0</v>
      </c>
      <c r="E39" s="389">
        <v>0</v>
      </c>
    </row>
    <row r="40" spans="1:5" x14ac:dyDescent="0.2">
      <c r="A40" s="833" t="s">
        <v>457</v>
      </c>
      <c r="B40" s="554">
        <v>4194</v>
      </c>
      <c r="C40" s="389">
        <v>0.15</v>
      </c>
      <c r="D40" s="389">
        <v>0.15</v>
      </c>
      <c r="E40" s="389">
        <v>0.15</v>
      </c>
    </row>
    <row r="41" spans="1:5" x14ac:dyDescent="0.2">
      <c r="A41" s="834"/>
      <c r="B41" s="388">
        <v>4197</v>
      </c>
      <c r="C41" s="389">
        <v>0.15</v>
      </c>
      <c r="D41" s="389">
        <v>0.15</v>
      </c>
      <c r="E41" s="389">
        <v>0.15</v>
      </c>
    </row>
    <row r="42" spans="1:5" x14ac:dyDescent="0.2">
      <c r="A42" s="834"/>
      <c r="B42" s="388">
        <v>4200</v>
      </c>
      <c r="C42" s="389">
        <v>0.1</v>
      </c>
      <c r="D42" s="389">
        <v>0.1</v>
      </c>
      <c r="E42" s="389">
        <v>0.1</v>
      </c>
    </row>
    <row r="43" spans="1:5" x14ac:dyDescent="0.2">
      <c r="A43" s="835"/>
      <c r="B43" s="265">
        <v>4212</v>
      </c>
      <c r="C43" s="268">
        <v>0.13</v>
      </c>
      <c r="D43" s="268">
        <v>0.13</v>
      </c>
      <c r="E43" s="268">
        <v>0.13</v>
      </c>
    </row>
    <row r="44" spans="1:5" x14ac:dyDescent="0.2">
      <c r="A44" s="601" t="s">
        <v>458</v>
      </c>
      <c r="B44" s="711">
        <v>4216</v>
      </c>
      <c r="C44" s="710">
        <v>0.23</v>
      </c>
      <c r="D44" s="710">
        <v>0.23</v>
      </c>
      <c r="E44" s="710">
        <v>0.23</v>
      </c>
    </row>
    <row r="45" spans="1:5" x14ac:dyDescent="0.2">
      <c r="A45" s="833" t="s">
        <v>459</v>
      </c>
      <c r="B45" s="265">
        <v>4241</v>
      </c>
      <c r="C45" s="268">
        <v>0</v>
      </c>
      <c r="D45" s="268">
        <v>0.25</v>
      </c>
      <c r="E45" s="268">
        <v>0</v>
      </c>
    </row>
    <row r="46" spans="1:5" x14ac:dyDescent="0.2">
      <c r="A46" s="834"/>
      <c r="B46" s="555">
        <v>4247</v>
      </c>
      <c r="C46" s="390">
        <v>2.83</v>
      </c>
      <c r="D46" s="390">
        <v>0</v>
      </c>
      <c r="E46" s="390">
        <v>0</v>
      </c>
    </row>
    <row r="47" spans="1:5" x14ac:dyDescent="0.2">
      <c r="A47" s="835"/>
      <c r="B47" s="555">
        <v>4249</v>
      </c>
      <c r="C47" s="390">
        <v>0.12</v>
      </c>
      <c r="D47" s="390">
        <v>0</v>
      </c>
      <c r="E47" s="390">
        <v>0</v>
      </c>
    </row>
    <row r="48" spans="1:5" x14ac:dyDescent="0.2">
      <c r="A48" s="601"/>
      <c r="B48" s="711"/>
      <c r="C48" s="710"/>
      <c r="D48" s="710"/>
      <c r="E48" s="710"/>
    </row>
    <row r="49" spans="1:60" ht="12.75" x14ac:dyDescent="0.2">
      <c r="A49" s="601"/>
      <c r="B49" s="711"/>
      <c r="C49" s="710"/>
      <c r="D49" s="710"/>
      <c r="E49" s="710"/>
      <c r="G49" s="724"/>
      <c r="H49" s="720"/>
      <c r="I49" s="720"/>
      <c r="J49" s="720"/>
      <c r="K49" s="720"/>
      <c r="L49" s="720"/>
      <c r="M49" s="720"/>
      <c r="N49" s="720"/>
      <c r="O49" s="720"/>
      <c r="P49" s="720"/>
      <c r="Q49" s="720"/>
      <c r="R49" s="720"/>
      <c r="S49" s="720"/>
      <c r="T49" s="720"/>
      <c r="U49" s="720"/>
      <c r="V49" s="720"/>
      <c r="W49" s="720"/>
      <c r="X49" s="720"/>
      <c r="Y49" s="720"/>
      <c r="Z49" s="720"/>
      <c r="AA49" s="720"/>
      <c r="AB49" s="720"/>
      <c r="AC49" s="720"/>
      <c r="AD49" s="720"/>
      <c r="AE49" s="720"/>
      <c r="AF49" s="720"/>
      <c r="AG49" s="720"/>
      <c r="AH49" s="720"/>
      <c r="AI49" s="720"/>
      <c r="AJ49" s="720"/>
      <c r="AK49" s="720"/>
      <c r="AL49" s="720"/>
      <c r="AM49" s="720"/>
      <c r="AN49" s="720"/>
      <c r="AO49" s="720"/>
      <c r="AP49" s="720"/>
      <c r="AQ49" s="720"/>
      <c r="AR49" s="720"/>
      <c r="AS49" s="720"/>
      <c r="AT49" s="720"/>
      <c r="AU49" s="720"/>
      <c r="AV49" s="720"/>
      <c r="AW49" s="720"/>
      <c r="AX49" s="720"/>
      <c r="AY49" s="720"/>
      <c r="AZ49" s="720"/>
      <c r="BA49" s="720"/>
      <c r="BB49" s="720"/>
      <c r="BC49" s="720"/>
    </row>
    <row r="50" spans="1:60" ht="13.5" thickBot="1" x14ac:dyDescent="0.25">
      <c r="A50" s="601"/>
      <c r="B50" s="709"/>
      <c r="C50" s="737"/>
      <c r="D50" s="710"/>
      <c r="E50" s="710"/>
      <c r="G50" s="724"/>
      <c r="H50" s="721"/>
      <c r="I50" s="721"/>
      <c r="J50" s="722"/>
      <c r="K50" s="722"/>
      <c r="L50" s="722"/>
      <c r="M50" s="722"/>
      <c r="N50" s="722"/>
      <c r="O50" s="722"/>
      <c r="P50" s="722"/>
      <c r="Q50" s="722"/>
      <c r="R50" s="722"/>
      <c r="S50" s="722"/>
      <c r="T50" s="722"/>
      <c r="U50" s="722"/>
      <c r="V50" s="722"/>
      <c r="W50" s="720"/>
      <c r="X50" s="720"/>
      <c r="Y50" s="720"/>
      <c r="Z50" s="720"/>
      <c r="AA50" s="720"/>
      <c r="AB50" s="720"/>
      <c r="AC50" s="720"/>
      <c r="AD50" s="720"/>
      <c r="AE50" s="720"/>
      <c r="AF50" s="720"/>
      <c r="AG50" s="720"/>
      <c r="AH50" s="720"/>
      <c r="AI50" s="720"/>
      <c r="AJ50" s="720"/>
      <c r="AK50" s="720"/>
      <c r="AL50" s="720"/>
      <c r="AM50" s="720"/>
      <c r="AN50" s="720"/>
      <c r="AO50" s="720"/>
      <c r="AP50" s="720"/>
      <c r="AQ50" s="720"/>
      <c r="AR50" s="720"/>
      <c r="AS50" s="720"/>
      <c r="AT50" s="720"/>
      <c r="AU50" s="720"/>
      <c r="AV50" s="720"/>
      <c r="AW50" s="720"/>
      <c r="AX50" s="720"/>
      <c r="AY50" s="720"/>
      <c r="AZ50" s="720"/>
      <c r="BA50" s="720"/>
      <c r="BB50" s="720"/>
      <c r="BC50" s="720"/>
    </row>
    <row r="51" spans="1:60" ht="12.75" x14ac:dyDescent="0.2">
      <c r="A51" s="813" t="s">
        <v>7</v>
      </c>
      <c r="B51" s="731" t="s">
        <v>102</v>
      </c>
      <c r="C51" s="731" t="s">
        <v>383</v>
      </c>
      <c r="D51" s="731" t="s">
        <v>384</v>
      </c>
      <c r="E51" s="731" t="s">
        <v>385</v>
      </c>
      <c r="G51" s="724"/>
      <c r="H51" s="722"/>
      <c r="I51" s="722"/>
      <c r="J51" s="722"/>
      <c r="K51" s="722"/>
      <c r="L51" s="722"/>
      <c r="M51" s="722"/>
      <c r="N51" s="722"/>
      <c r="O51" s="722"/>
      <c r="P51" s="722"/>
      <c r="Q51" s="722"/>
      <c r="R51" s="722"/>
      <c r="S51" s="722"/>
      <c r="T51" s="722"/>
      <c r="U51" s="722"/>
      <c r="V51" s="722"/>
      <c r="W51" s="720"/>
      <c r="X51" s="720"/>
      <c r="Y51" s="720"/>
      <c r="Z51" s="720"/>
      <c r="AA51" s="720"/>
      <c r="AB51" s="720"/>
      <c r="AC51" s="720"/>
      <c r="AD51" s="720"/>
      <c r="AE51" s="720"/>
      <c r="AF51" s="720"/>
      <c r="AG51" s="720"/>
      <c r="AH51" s="720"/>
      <c r="AI51" s="720"/>
      <c r="AJ51" s="720"/>
      <c r="AK51" s="720"/>
      <c r="AL51" s="720"/>
      <c r="AM51" s="720"/>
      <c r="AN51" s="720"/>
      <c r="AO51" s="720"/>
      <c r="AP51" s="720"/>
      <c r="AQ51" s="720"/>
      <c r="AR51" s="720"/>
      <c r="AS51" s="720"/>
      <c r="AT51" s="720"/>
      <c r="AU51" s="720"/>
      <c r="AV51" s="720"/>
      <c r="AW51" s="720"/>
      <c r="AX51" s="720"/>
      <c r="AY51" s="720"/>
      <c r="AZ51" s="720"/>
      <c r="BA51" s="720"/>
      <c r="BB51" s="720"/>
      <c r="BC51" s="720"/>
    </row>
    <row r="52" spans="1:60" ht="13.5" thickBot="1" x14ac:dyDescent="0.25">
      <c r="A52" s="814"/>
      <c r="B52" s="267" t="s">
        <v>190</v>
      </c>
      <c r="C52" s="267" t="s">
        <v>386</v>
      </c>
      <c r="D52" s="267" t="s">
        <v>386</v>
      </c>
      <c r="E52" s="267" t="s">
        <v>386</v>
      </c>
      <c r="G52" s="740"/>
      <c r="H52" s="740"/>
      <c r="I52" s="740"/>
      <c r="J52" s="722"/>
      <c r="K52" s="722"/>
      <c r="L52" s="722"/>
      <c r="M52" s="722"/>
      <c r="N52" s="722"/>
      <c r="O52" s="722"/>
      <c r="P52" s="722"/>
      <c r="Q52" s="722"/>
      <c r="R52" s="722"/>
      <c r="S52" s="722"/>
      <c r="T52" s="722"/>
      <c r="U52" s="722"/>
      <c r="V52" s="722"/>
      <c r="AC52" s="720"/>
      <c r="AD52" s="720"/>
      <c r="AE52" s="720"/>
      <c r="AF52" s="720"/>
      <c r="AG52" s="720"/>
      <c r="AH52" s="720"/>
      <c r="AI52" s="720"/>
      <c r="AJ52" s="720"/>
      <c r="AK52" s="720"/>
      <c r="AL52" s="720"/>
      <c r="AM52" s="720"/>
      <c r="AN52" s="720"/>
      <c r="AO52" s="720"/>
      <c r="AP52" s="720"/>
      <c r="AQ52" s="720"/>
      <c r="AR52" s="720"/>
      <c r="AS52" s="720"/>
      <c r="AT52" s="720"/>
      <c r="AU52" s="720"/>
      <c r="AV52" s="720"/>
      <c r="AW52" s="720"/>
      <c r="AX52" s="720"/>
      <c r="AY52" s="720"/>
      <c r="AZ52" s="720"/>
      <c r="BA52" s="720"/>
      <c r="BB52" s="720"/>
      <c r="BC52" s="720"/>
    </row>
    <row r="53" spans="1:60" ht="13.5" thickTop="1" x14ac:dyDescent="0.2">
      <c r="A53" s="833" t="s">
        <v>526</v>
      </c>
      <c r="B53" s="388">
        <v>4085</v>
      </c>
      <c r="C53" s="734">
        <f>C32/24</f>
        <v>6.9444444444444441E-3</v>
      </c>
      <c r="D53" s="734">
        <v>6.9444444444444441E-3</v>
      </c>
      <c r="E53" s="734">
        <v>6.9444444444444441E-3</v>
      </c>
      <c r="G53" s="740"/>
      <c r="H53" s="740"/>
      <c r="I53" s="740"/>
      <c r="J53" s="722"/>
      <c r="K53" s="720"/>
      <c r="L53" s="720"/>
      <c r="M53" s="720"/>
      <c r="N53" s="720"/>
      <c r="O53" s="720"/>
      <c r="P53" s="720"/>
      <c r="Q53" s="720"/>
      <c r="R53" s="720"/>
      <c r="S53" s="720"/>
      <c r="T53" s="720"/>
      <c r="U53" s="720"/>
      <c r="V53" s="720"/>
      <c r="W53" s="720"/>
      <c r="X53" s="720"/>
      <c r="Y53" s="720"/>
      <c r="Z53" s="720"/>
      <c r="AA53" s="720"/>
      <c r="AC53" s="720"/>
      <c r="AD53" s="720"/>
      <c r="AE53" s="720"/>
      <c r="AF53" s="720"/>
      <c r="AG53" s="720"/>
      <c r="AH53" s="720"/>
      <c r="AI53" s="720"/>
      <c r="AJ53" s="720"/>
      <c r="AK53" s="720"/>
      <c r="AL53" s="720"/>
      <c r="AM53" s="720"/>
      <c r="AN53" s="720"/>
      <c r="AO53" s="720"/>
      <c r="AP53" s="720"/>
      <c r="AQ53" s="720"/>
      <c r="AR53" s="720"/>
      <c r="AS53" s="720"/>
      <c r="AT53" s="720"/>
      <c r="AU53" s="720"/>
      <c r="AV53" s="720"/>
      <c r="AW53" s="720"/>
      <c r="AX53" s="720"/>
      <c r="AY53" s="720"/>
      <c r="AZ53" s="720"/>
      <c r="BA53" s="720"/>
      <c r="BB53" s="720"/>
      <c r="BC53" s="720"/>
    </row>
    <row r="54" spans="1:60" ht="12.75" x14ac:dyDescent="0.2">
      <c r="A54" s="836"/>
      <c r="B54" s="554">
        <v>4092</v>
      </c>
      <c r="C54" s="734">
        <v>4.1666666666666666E-3</v>
      </c>
      <c r="D54" s="734">
        <v>4.1666666666666666E-3</v>
      </c>
      <c r="E54" s="734">
        <v>4.1666666666666666E-3</v>
      </c>
      <c r="G54" s="740"/>
      <c r="H54" s="740"/>
      <c r="I54" s="740"/>
      <c r="J54" s="722"/>
      <c r="K54" s="720"/>
      <c r="L54" s="721"/>
      <c r="M54" s="721"/>
      <c r="N54" s="721"/>
      <c r="O54" s="721"/>
      <c r="P54" s="721"/>
      <c r="Q54" s="721"/>
      <c r="R54" s="721"/>
      <c r="S54" s="721"/>
      <c r="T54" s="721"/>
      <c r="U54" s="721"/>
      <c r="V54" s="721"/>
      <c r="W54" s="721"/>
      <c r="X54" s="721"/>
      <c r="Y54" s="721"/>
      <c r="Z54" s="721"/>
      <c r="AA54" s="720"/>
      <c r="AC54" s="720"/>
      <c r="AD54" s="721">
        <v>4085</v>
      </c>
      <c r="AE54" s="721">
        <v>4092</v>
      </c>
      <c r="AF54" s="721">
        <v>4106</v>
      </c>
      <c r="AG54" s="721">
        <v>4107</v>
      </c>
      <c r="AH54" s="721">
        <v>4123</v>
      </c>
      <c r="AI54" s="721">
        <v>4129</v>
      </c>
      <c r="AJ54" s="721">
        <v>4134</v>
      </c>
      <c r="AK54" s="721">
        <v>4194</v>
      </c>
      <c r="AL54" s="721">
        <v>4197</v>
      </c>
      <c r="AM54" s="721">
        <v>4200</v>
      </c>
      <c r="AN54" s="721">
        <v>4212</v>
      </c>
      <c r="AO54" s="721">
        <v>4216</v>
      </c>
      <c r="AP54" s="721">
        <v>4241</v>
      </c>
      <c r="AQ54" s="721">
        <v>4247</v>
      </c>
      <c r="AR54" s="721">
        <v>4249</v>
      </c>
      <c r="AS54" s="721"/>
      <c r="AT54" s="720"/>
      <c r="AU54" s="720"/>
      <c r="AV54" s="720"/>
      <c r="AW54" s="720"/>
      <c r="AX54" s="720"/>
      <c r="AY54" s="720"/>
      <c r="AZ54" s="720"/>
      <c r="BA54" s="720"/>
      <c r="BB54" s="720"/>
      <c r="BC54" s="720"/>
    </row>
    <row r="55" spans="1:60" ht="12.75" x14ac:dyDescent="0.2">
      <c r="A55" s="835"/>
      <c r="B55" s="265">
        <v>4106</v>
      </c>
      <c r="C55" s="735">
        <v>2.7777777777777779E-3</v>
      </c>
      <c r="D55" s="735">
        <v>2.7777777777777779E-3</v>
      </c>
      <c r="E55" s="735">
        <v>2.7777777777777779E-3</v>
      </c>
      <c r="G55" s="740"/>
      <c r="H55" s="740"/>
      <c r="I55" s="740"/>
      <c r="J55" s="722"/>
      <c r="K55" s="723"/>
      <c r="L55" s="722"/>
      <c r="M55" s="722"/>
      <c r="N55" s="722"/>
      <c r="O55" s="722"/>
      <c r="P55" s="722"/>
      <c r="Q55" s="722"/>
      <c r="R55" s="722"/>
      <c r="S55" s="722"/>
      <c r="T55" s="722"/>
      <c r="U55" s="722"/>
      <c r="V55" s="722"/>
      <c r="W55" s="722"/>
      <c r="X55" s="722"/>
      <c r="Y55" s="722"/>
      <c r="Z55" s="722"/>
      <c r="AA55" s="720"/>
      <c r="AB55" s="720" t="s">
        <v>526</v>
      </c>
      <c r="AC55" s="720" t="s">
        <v>383</v>
      </c>
      <c r="AD55" s="616">
        <v>0.16666666666666666</v>
      </c>
      <c r="AE55" s="725">
        <v>0.1</v>
      </c>
      <c r="AF55" s="725">
        <v>6.6666666666666666E-2</v>
      </c>
      <c r="AG55" s="725"/>
      <c r="AH55" s="725"/>
      <c r="AI55" s="725"/>
      <c r="AJ55" s="725"/>
      <c r="AK55" s="725"/>
      <c r="AL55" s="725"/>
      <c r="AM55" s="725"/>
      <c r="AN55" s="725"/>
      <c r="AO55" s="725"/>
      <c r="AP55" s="725"/>
      <c r="AQ55" s="725"/>
      <c r="AR55" s="725"/>
      <c r="AS55" s="720"/>
      <c r="AT55" s="720"/>
      <c r="AU55" s="720"/>
      <c r="AV55" s="720"/>
      <c r="AW55" s="720"/>
      <c r="AX55" s="720"/>
      <c r="AY55" s="720"/>
      <c r="AZ55" s="720"/>
      <c r="BA55" s="720"/>
      <c r="BB55" s="720"/>
      <c r="BC55" s="720"/>
    </row>
    <row r="56" spans="1:60" ht="12.75" x14ac:dyDescent="0.2">
      <c r="A56" s="833" t="s">
        <v>527</v>
      </c>
      <c r="B56" s="555">
        <v>4107</v>
      </c>
      <c r="C56" s="736" t="s">
        <v>864</v>
      </c>
      <c r="D56" s="736">
        <v>9.0277777777777787E-3</v>
      </c>
      <c r="E56" s="736" t="s">
        <v>864</v>
      </c>
      <c r="G56" s="740"/>
      <c r="H56" s="740"/>
      <c r="I56" s="740"/>
      <c r="J56" s="722"/>
      <c r="K56" s="724"/>
      <c r="L56" s="725"/>
      <c r="M56" s="725"/>
      <c r="N56" s="725"/>
      <c r="O56" s="725"/>
      <c r="P56" s="725"/>
      <c r="Q56" s="725"/>
      <c r="R56" s="725"/>
      <c r="S56" s="725"/>
      <c r="T56" s="725"/>
      <c r="U56" s="725"/>
      <c r="V56" s="725"/>
      <c r="W56" s="725"/>
      <c r="X56" s="725"/>
      <c r="Y56" s="725"/>
      <c r="Z56" s="725"/>
      <c r="AA56" s="720"/>
      <c r="AC56" s="720" t="s">
        <v>384</v>
      </c>
      <c r="AD56" s="616">
        <v>0.16666666666666666</v>
      </c>
      <c r="AE56" s="725">
        <v>0.1</v>
      </c>
      <c r="AF56" s="725">
        <v>6.6666666666666666E-2</v>
      </c>
      <c r="AG56" s="725"/>
      <c r="AH56" s="725"/>
      <c r="AI56" s="725"/>
      <c r="AJ56" s="725"/>
      <c r="AK56" s="725"/>
      <c r="AL56" s="725"/>
      <c r="AM56" s="725"/>
      <c r="AN56" s="725"/>
      <c r="AO56" s="725"/>
      <c r="AP56" s="725"/>
      <c r="AQ56" s="725"/>
      <c r="AR56" s="725"/>
      <c r="AS56" s="720"/>
      <c r="AT56" s="720"/>
      <c r="AU56" s="720"/>
      <c r="AV56" s="720"/>
      <c r="AW56" s="720"/>
      <c r="AX56" s="720"/>
      <c r="AY56" s="720"/>
      <c r="AZ56" s="720"/>
      <c r="BA56" s="720"/>
      <c r="BB56" s="720"/>
      <c r="BC56" s="720"/>
    </row>
    <row r="57" spans="1:60" ht="12.75" x14ac:dyDescent="0.2">
      <c r="A57" s="834"/>
      <c r="B57" s="388">
        <v>4123</v>
      </c>
      <c r="C57" s="734" t="s">
        <v>864</v>
      </c>
      <c r="D57" s="734" t="s">
        <v>864</v>
      </c>
      <c r="E57" s="734">
        <v>3.472222222222222E-3</v>
      </c>
      <c r="G57" s="740"/>
      <c r="H57" s="740"/>
      <c r="I57" s="740"/>
      <c r="J57" s="722"/>
      <c r="K57" s="724"/>
      <c r="L57" s="725"/>
      <c r="M57" s="725"/>
      <c r="N57" s="725"/>
      <c r="O57" s="725"/>
      <c r="P57" s="725"/>
      <c r="Q57" s="725"/>
      <c r="R57" s="725"/>
      <c r="S57" s="725"/>
      <c r="T57" s="725"/>
      <c r="U57" s="725"/>
      <c r="V57" s="725"/>
      <c r="W57" s="725"/>
      <c r="X57" s="725"/>
      <c r="Y57" s="725"/>
      <c r="Z57" s="725"/>
      <c r="AA57" s="720"/>
      <c r="AC57" s="720" t="s">
        <v>385</v>
      </c>
      <c r="AD57" s="616">
        <v>0.16666666666666666</v>
      </c>
      <c r="AE57" s="616">
        <v>0.1</v>
      </c>
      <c r="AF57" s="616">
        <v>6.6666666666666666E-2</v>
      </c>
      <c r="AG57" s="725"/>
      <c r="AH57" s="725"/>
      <c r="AI57" s="725"/>
      <c r="AJ57" s="725"/>
      <c r="AK57" s="725"/>
      <c r="AL57" s="725"/>
      <c r="AM57" s="725"/>
      <c r="AN57" s="725"/>
      <c r="AO57" s="725"/>
      <c r="AP57" s="725"/>
      <c r="AQ57" s="725"/>
      <c r="AR57" s="725"/>
      <c r="AS57" s="720"/>
      <c r="AT57" s="720"/>
      <c r="AU57" s="720"/>
      <c r="AV57" s="720"/>
      <c r="AW57" s="720"/>
      <c r="AX57" s="720"/>
      <c r="AY57" s="720"/>
      <c r="AZ57" s="720"/>
      <c r="BA57" s="720"/>
      <c r="BB57" s="720"/>
      <c r="BC57" s="720"/>
    </row>
    <row r="58" spans="1:60" ht="12.75" x14ac:dyDescent="0.2">
      <c r="A58" s="834"/>
      <c r="B58" s="554">
        <v>4129</v>
      </c>
      <c r="C58" s="734">
        <v>1.1805555555555555E-2</v>
      </c>
      <c r="D58" s="734">
        <v>1.1805555555555555E-2</v>
      </c>
      <c r="E58" s="734">
        <v>1.1805555555555555E-2</v>
      </c>
      <c r="G58" s="740"/>
      <c r="H58" s="740"/>
      <c r="I58" s="740"/>
      <c r="J58" s="722"/>
      <c r="K58" s="724"/>
      <c r="L58" s="725"/>
      <c r="M58" s="725"/>
      <c r="N58" s="725"/>
      <c r="O58" s="725"/>
      <c r="P58" s="725"/>
      <c r="Q58" s="725"/>
      <c r="R58" s="725"/>
      <c r="S58" s="725"/>
      <c r="T58" s="725"/>
      <c r="U58" s="725"/>
      <c r="V58" s="725"/>
      <c r="W58" s="725"/>
      <c r="X58" s="725"/>
      <c r="Y58" s="725"/>
      <c r="Z58" s="725"/>
      <c r="AA58" s="720"/>
      <c r="AB58" s="720" t="s">
        <v>527</v>
      </c>
      <c r="AC58" s="720" t="s">
        <v>383</v>
      </c>
      <c r="AD58" s="616"/>
      <c r="AE58" s="725"/>
      <c r="AF58" s="725"/>
      <c r="AG58" s="725">
        <v>0</v>
      </c>
      <c r="AH58" s="725">
        <v>0</v>
      </c>
      <c r="AI58" s="725">
        <v>0.28333333333333333</v>
      </c>
      <c r="AJ58" s="725">
        <v>0</v>
      </c>
      <c r="AK58" s="616"/>
      <c r="AL58" s="616"/>
      <c r="AM58" s="616"/>
      <c r="AN58" s="616"/>
      <c r="AO58" s="616"/>
      <c r="AP58" s="616"/>
      <c r="AQ58" s="616"/>
      <c r="AR58" s="616"/>
    </row>
    <row r="59" spans="1:60" ht="12.75" x14ac:dyDescent="0.2">
      <c r="A59" s="834"/>
      <c r="B59" s="388">
        <v>4134</v>
      </c>
      <c r="C59" s="734" t="s">
        <v>864</v>
      </c>
      <c r="D59" s="734">
        <v>1.5972222222222224E-2</v>
      </c>
      <c r="E59" s="734" t="s">
        <v>864</v>
      </c>
      <c r="G59" s="740"/>
      <c r="H59" s="740"/>
      <c r="I59" s="740"/>
      <c r="J59" s="722"/>
      <c r="K59" s="723"/>
      <c r="L59" s="725"/>
      <c r="M59" s="725"/>
      <c r="N59" s="725"/>
      <c r="O59" s="725"/>
      <c r="P59" s="725"/>
      <c r="Q59" s="725"/>
      <c r="R59" s="725"/>
      <c r="S59" s="725"/>
      <c r="T59" s="725"/>
      <c r="U59" s="725"/>
      <c r="V59" s="725"/>
      <c r="W59" s="725"/>
      <c r="X59" s="725"/>
      <c r="Y59" s="725"/>
      <c r="Z59" s="725"/>
      <c r="AA59" s="720"/>
      <c r="AC59" s="720" t="s">
        <v>384</v>
      </c>
      <c r="AD59" s="616"/>
      <c r="AE59" s="725"/>
      <c r="AF59" s="725"/>
      <c r="AG59" s="725">
        <v>0.21666666666666667</v>
      </c>
      <c r="AH59" s="725">
        <v>0</v>
      </c>
      <c r="AI59" s="725">
        <v>0.28333333333333333</v>
      </c>
      <c r="AJ59" s="725">
        <v>0.38333333333333336</v>
      </c>
      <c r="AK59" s="725"/>
      <c r="AL59" s="725"/>
      <c r="AM59" s="725"/>
      <c r="AN59" s="725"/>
      <c r="AO59" s="725"/>
      <c r="AP59" s="725"/>
      <c r="AQ59" s="725"/>
      <c r="AR59" s="725"/>
      <c r="AS59" s="720"/>
      <c r="AT59" s="720"/>
      <c r="AU59" s="720"/>
      <c r="AV59" s="720"/>
      <c r="AW59" s="720"/>
      <c r="AX59" s="720"/>
      <c r="AY59" s="720"/>
      <c r="AZ59" s="720"/>
      <c r="BA59" s="720"/>
      <c r="BB59" s="720"/>
      <c r="BC59" s="720"/>
      <c r="BD59" s="720"/>
      <c r="BE59" s="720"/>
      <c r="BF59" s="720"/>
      <c r="BG59" s="720"/>
      <c r="BH59" s="720"/>
    </row>
    <row r="60" spans="1:60" ht="12.75" x14ac:dyDescent="0.2">
      <c r="A60" s="391" t="s">
        <v>528</v>
      </c>
      <c r="B60" s="739" t="s">
        <v>864</v>
      </c>
      <c r="C60" s="734" t="s">
        <v>864</v>
      </c>
      <c r="D60" s="734" t="s">
        <v>864</v>
      </c>
      <c r="E60" s="734" t="s">
        <v>864</v>
      </c>
      <c r="G60" s="740"/>
      <c r="H60" s="740"/>
      <c r="I60" s="740"/>
      <c r="J60" s="722"/>
      <c r="K60" s="724"/>
      <c r="L60" s="725"/>
      <c r="M60" s="725"/>
      <c r="N60" s="725"/>
      <c r="O60" s="725"/>
      <c r="P60" s="725"/>
      <c r="Q60" s="725"/>
      <c r="R60" s="725"/>
      <c r="S60" s="725"/>
      <c r="T60" s="725"/>
      <c r="U60" s="725"/>
      <c r="V60" s="725"/>
      <c r="W60" s="725"/>
      <c r="X60" s="725"/>
      <c r="Y60" s="725"/>
      <c r="Z60" s="725"/>
      <c r="AA60" s="720"/>
      <c r="AC60" s="720" t="s">
        <v>385</v>
      </c>
      <c r="AD60" s="616"/>
      <c r="AE60" s="725"/>
      <c r="AF60" s="725"/>
      <c r="AG60" s="725">
        <v>0</v>
      </c>
      <c r="AH60" s="725">
        <v>8.3333333333333329E-2</v>
      </c>
      <c r="AI60" s="725">
        <v>0.28333333333333333</v>
      </c>
      <c r="AJ60" s="725">
        <v>0</v>
      </c>
      <c r="AK60" s="725"/>
      <c r="AL60" s="725"/>
      <c r="AM60" s="725"/>
      <c r="AN60" s="725"/>
      <c r="AO60" s="725"/>
      <c r="AP60" s="725"/>
      <c r="AQ60" s="725"/>
      <c r="AR60" s="725"/>
      <c r="AS60" s="720"/>
      <c r="AT60" s="720"/>
      <c r="AU60" s="720"/>
      <c r="AV60" s="720"/>
      <c r="AW60" s="720"/>
      <c r="AX60" s="720"/>
      <c r="AY60" s="720"/>
      <c r="AZ60" s="720"/>
      <c r="BA60" s="720"/>
      <c r="BB60" s="720"/>
      <c r="BC60" s="720"/>
      <c r="BD60" s="720"/>
      <c r="BE60" s="720"/>
      <c r="BF60" s="720"/>
      <c r="BG60" s="720"/>
      <c r="BH60" s="720"/>
    </row>
    <row r="61" spans="1:60" ht="12.75" x14ac:dyDescent="0.2">
      <c r="A61" s="833" t="s">
        <v>457</v>
      </c>
      <c r="B61" s="554">
        <v>4194</v>
      </c>
      <c r="C61" s="734">
        <v>6.2499999999999995E-3</v>
      </c>
      <c r="D61" s="734">
        <v>6.2499999999999995E-3</v>
      </c>
      <c r="E61" s="734">
        <v>6.2499999999999995E-3</v>
      </c>
      <c r="G61" s="740"/>
      <c r="H61" s="740"/>
      <c r="I61" s="740"/>
      <c r="J61" s="722"/>
      <c r="K61" s="724"/>
      <c r="L61" s="725"/>
      <c r="M61" s="725"/>
      <c r="N61" s="725"/>
      <c r="O61" s="725"/>
      <c r="P61" s="725"/>
      <c r="Q61" s="725"/>
      <c r="R61" s="725"/>
      <c r="S61" s="725"/>
      <c r="T61" s="725"/>
      <c r="U61" s="725"/>
      <c r="V61" s="725"/>
      <c r="W61" s="725"/>
      <c r="X61" s="725"/>
      <c r="Y61" s="725"/>
      <c r="Z61" s="725"/>
      <c r="AA61" s="720"/>
      <c r="AB61" s="277" t="s">
        <v>457</v>
      </c>
      <c r="AC61" s="720" t="s">
        <v>383</v>
      </c>
      <c r="AD61" s="616"/>
      <c r="AE61" s="725"/>
      <c r="AF61" s="725"/>
      <c r="AG61" s="725"/>
      <c r="AH61" s="725"/>
      <c r="AI61" s="725"/>
      <c r="AJ61" s="725"/>
      <c r="AK61" s="725">
        <v>0.15</v>
      </c>
      <c r="AL61" s="725">
        <v>0.15</v>
      </c>
      <c r="AM61" s="725">
        <v>0.1</v>
      </c>
      <c r="AN61" s="725">
        <v>0.13</v>
      </c>
      <c r="AO61" s="725"/>
      <c r="AP61" s="725"/>
      <c r="AQ61" s="725"/>
      <c r="AR61" s="725"/>
      <c r="AS61" s="720"/>
      <c r="AT61" s="720"/>
      <c r="AU61" s="720"/>
      <c r="AV61" s="720"/>
      <c r="AW61" s="720"/>
      <c r="AX61" s="720"/>
      <c r="AY61" s="720"/>
      <c r="AZ61" s="720"/>
      <c r="BA61" s="720"/>
      <c r="BB61" s="720"/>
      <c r="BC61" s="720"/>
      <c r="BD61" s="720"/>
      <c r="BE61" s="720"/>
      <c r="BF61" s="720"/>
      <c r="BG61" s="720"/>
      <c r="BH61" s="720"/>
    </row>
    <row r="62" spans="1:60" ht="12.75" x14ac:dyDescent="0.2">
      <c r="A62" s="834"/>
      <c r="B62" s="388">
        <v>4197</v>
      </c>
      <c r="C62" s="734">
        <v>6.2499999999999995E-3</v>
      </c>
      <c r="D62" s="734">
        <v>6.2499999999999995E-3</v>
      </c>
      <c r="E62" s="734">
        <v>6.2499999999999995E-3</v>
      </c>
      <c r="G62" s="740"/>
      <c r="H62" s="740"/>
      <c r="I62" s="740"/>
      <c r="J62" s="722"/>
      <c r="K62" s="724"/>
      <c r="L62" s="725"/>
      <c r="M62" s="725"/>
      <c r="N62" s="725"/>
      <c r="O62" s="725"/>
      <c r="P62" s="725"/>
      <c r="Q62" s="725"/>
      <c r="R62" s="725"/>
      <c r="S62" s="725"/>
      <c r="T62" s="725"/>
      <c r="U62" s="725"/>
      <c r="V62" s="725"/>
      <c r="W62" s="725"/>
      <c r="X62" s="725"/>
      <c r="Y62" s="725"/>
      <c r="Z62" s="725"/>
      <c r="AA62" s="720"/>
      <c r="AC62" s="720" t="s">
        <v>384</v>
      </c>
      <c r="AD62" s="616"/>
      <c r="AE62" s="725"/>
      <c r="AF62" s="725"/>
      <c r="AG62" s="725"/>
      <c r="AH62" s="725"/>
      <c r="AI62" s="725"/>
      <c r="AJ62" s="725"/>
      <c r="AK62" s="725">
        <v>0.15</v>
      </c>
      <c r="AL62" s="725">
        <v>0.15</v>
      </c>
      <c r="AM62" s="725">
        <v>0.1</v>
      </c>
      <c r="AN62" s="725">
        <v>0.13</v>
      </c>
      <c r="AO62" s="725"/>
      <c r="AP62" s="725"/>
      <c r="AQ62" s="725"/>
      <c r="AR62" s="725"/>
      <c r="AS62" s="720"/>
      <c r="AT62" s="720"/>
      <c r="AU62" s="720"/>
      <c r="AV62" s="720"/>
      <c r="AW62" s="720"/>
      <c r="AX62" s="720"/>
      <c r="AY62" s="720"/>
      <c r="AZ62" s="720"/>
      <c r="BA62" s="720"/>
      <c r="BB62" s="720"/>
      <c r="BC62" s="720"/>
      <c r="BD62" s="720"/>
      <c r="BE62" s="720"/>
      <c r="BF62" s="720"/>
      <c r="BG62" s="720"/>
      <c r="BH62" s="720"/>
    </row>
    <row r="63" spans="1:60" ht="12.75" x14ac:dyDescent="0.2">
      <c r="A63" s="834"/>
      <c r="B63" s="388">
        <v>4200</v>
      </c>
      <c r="C63" s="734">
        <v>4.1666666666666666E-3</v>
      </c>
      <c r="D63" s="734">
        <v>4.1666666666666666E-3</v>
      </c>
      <c r="E63" s="734">
        <v>4.1666666666666666E-3</v>
      </c>
      <c r="G63" s="740"/>
      <c r="H63" s="740"/>
      <c r="I63" s="740"/>
      <c r="J63" s="722"/>
      <c r="K63" s="723"/>
      <c r="L63" s="725"/>
      <c r="M63" s="725"/>
      <c r="N63" s="725"/>
      <c r="O63" s="725"/>
      <c r="P63" s="725"/>
      <c r="Q63" s="725"/>
      <c r="R63" s="725"/>
      <c r="S63" s="725"/>
      <c r="T63" s="725"/>
      <c r="U63" s="725"/>
      <c r="V63" s="725"/>
      <c r="W63" s="725"/>
      <c r="X63" s="725"/>
      <c r="Y63" s="725"/>
      <c r="Z63" s="725"/>
      <c r="AA63" s="720"/>
      <c r="AC63" s="720" t="s">
        <v>385</v>
      </c>
      <c r="AD63" s="616"/>
      <c r="AE63" s="725"/>
      <c r="AF63" s="725"/>
      <c r="AG63" s="725"/>
      <c r="AH63" s="725"/>
      <c r="AI63" s="725"/>
      <c r="AJ63" s="725"/>
      <c r="AK63" s="725">
        <v>0.15</v>
      </c>
      <c r="AL63" s="725">
        <v>0.15</v>
      </c>
      <c r="AM63" s="725">
        <v>0.1</v>
      </c>
      <c r="AN63" s="725">
        <v>0.13</v>
      </c>
      <c r="AO63" s="725"/>
      <c r="AP63" s="725"/>
      <c r="AQ63" s="725"/>
      <c r="AR63" s="725"/>
      <c r="AS63" s="720"/>
      <c r="AT63" s="720"/>
      <c r="AU63" s="720"/>
      <c r="AV63" s="720"/>
      <c r="AW63" s="720"/>
      <c r="AX63" s="720"/>
      <c r="AY63" s="720"/>
      <c r="AZ63" s="720"/>
      <c r="BA63" s="720"/>
      <c r="BB63" s="720"/>
      <c r="BC63" s="720"/>
      <c r="BD63" s="720"/>
      <c r="BE63" s="720"/>
      <c r="BF63" s="720"/>
      <c r="BG63" s="720"/>
      <c r="BH63" s="720"/>
    </row>
    <row r="64" spans="1:60" ht="12.75" x14ac:dyDescent="0.2">
      <c r="A64" s="835"/>
      <c r="B64" s="265">
        <v>4212</v>
      </c>
      <c r="C64" s="735">
        <v>5.4166666666666669E-3</v>
      </c>
      <c r="D64" s="735">
        <v>5.4166666666666669E-3</v>
      </c>
      <c r="E64" s="735">
        <v>5.4166666666666669E-3</v>
      </c>
      <c r="G64" s="740"/>
      <c r="H64" s="740"/>
      <c r="I64" s="740"/>
      <c r="J64" s="722"/>
      <c r="K64" s="724"/>
      <c r="L64" s="725"/>
      <c r="M64" s="725"/>
      <c r="N64" s="725"/>
      <c r="O64" s="725"/>
      <c r="P64" s="725"/>
      <c r="Q64" s="725"/>
      <c r="R64" s="725"/>
      <c r="S64" s="725"/>
      <c r="T64" s="725"/>
      <c r="U64" s="725"/>
      <c r="V64" s="725"/>
      <c r="W64" s="725"/>
      <c r="X64" s="725"/>
      <c r="Y64" s="725"/>
      <c r="Z64" s="725"/>
      <c r="AA64" s="720"/>
      <c r="AB64" s="277" t="s">
        <v>458</v>
      </c>
      <c r="AC64" s="720" t="s">
        <v>383</v>
      </c>
      <c r="AD64" s="616"/>
      <c r="AE64" s="616"/>
      <c r="AF64" s="616"/>
      <c r="AG64" s="616"/>
      <c r="AH64" s="616"/>
      <c r="AI64" s="616"/>
      <c r="AJ64" s="616"/>
      <c r="AK64" s="616"/>
      <c r="AL64" s="616"/>
      <c r="AM64" s="616"/>
      <c r="AN64" s="616"/>
      <c r="AO64" s="616">
        <v>0.23</v>
      </c>
      <c r="AP64" s="725"/>
      <c r="AQ64" s="725"/>
      <c r="AR64" s="725"/>
      <c r="AS64" s="720"/>
      <c r="AT64" s="720"/>
      <c r="AU64" s="720"/>
      <c r="AV64" s="720"/>
      <c r="AW64" s="720"/>
      <c r="AX64" s="720"/>
      <c r="AY64" s="720"/>
      <c r="AZ64" s="720"/>
      <c r="BA64" s="720"/>
      <c r="BB64" s="720"/>
      <c r="BC64" s="720"/>
      <c r="BD64" s="720"/>
      <c r="BE64" s="720"/>
      <c r="BF64" s="720"/>
      <c r="BG64" s="720"/>
      <c r="BH64" s="720"/>
    </row>
    <row r="65" spans="1:60" ht="12.75" x14ac:dyDescent="0.2">
      <c r="A65" s="732" t="s">
        <v>458</v>
      </c>
      <c r="B65" s="711">
        <v>4216</v>
      </c>
      <c r="C65" s="737">
        <v>9.5833333333333343E-3</v>
      </c>
      <c r="D65" s="737">
        <v>9.5833333333333343E-3</v>
      </c>
      <c r="E65" s="737">
        <v>9.5833333333333343E-3</v>
      </c>
      <c r="G65" s="740"/>
      <c r="H65" s="740"/>
      <c r="I65" s="740"/>
      <c r="J65" s="722"/>
      <c r="K65" s="724"/>
      <c r="L65" s="725"/>
      <c r="M65" s="725"/>
      <c r="N65" s="725"/>
      <c r="O65" s="725"/>
      <c r="P65" s="725"/>
      <c r="Q65" s="725"/>
      <c r="R65" s="725"/>
      <c r="S65" s="725"/>
      <c r="T65" s="725"/>
      <c r="U65" s="725"/>
      <c r="V65" s="725"/>
      <c r="W65" s="725"/>
      <c r="X65" s="725"/>
      <c r="Y65" s="725"/>
      <c r="Z65" s="725"/>
      <c r="AA65" s="720"/>
      <c r="AC65" s="720" t="s">
        <v>384</v>
      </c>
      <c r="AD65" s="616"/>
      <c r="AE65" s="616"/>
      <c r="AF65" s="616"/>
      <c r="AG65" s="616"/>
      <c r="AH65" s="616"/>
      <c r="AI65" s="616"/>
      <c r="AJ65" s="616"/>
      <c r="AK65" s="616"/>
      <c r="AL65" s="616"/>
      <c r="AM65" s="616"/>
      <c r="AN65" s="616"/>
      <c r="AO65" s="616">
        <v>0.23</v>
      </c>
      <c r="AP65" s="725"/>
      <c r="AQ65" s="725"/>
      <c r="AR65" s="725"/>
      <c r="AS65" s="720"/>
      <c r="AT65" s="720"/>
      <c r="AU65" s="720"/>
      <c r="AV65" s="720"/>
      <c r="AW65" s="720"/>
      <c r="AX65" s="720"/>
      <c r="AY65" s="720"/>
      <c r="AZ65" s="720"/>
      <c r="BA65" s="720"/>
      <c r="BB65" s="720"/>
      <c r="BC65" s="720"/>
      <c r="BD65" s="720"/>
      <c r="BE65" s="720"/>
      <c r="BF65" s="720"/>
      <c r="BG65" s="720"/>
      <c r="BH65" s="720"/>
    </row>
    <row r="66" spans="1:60" ht="12.75" x14ac:dyDescent="0.2">
      <c r="A66" s="833" t="s">
        <v>459</v>
      </c>
      <c r="B66" s="265">
        <v>4241</v>
      </c>
      <c r="C66" s="735" t="s">
        <v>864</v>
      </c>
      <c r="D66" s="735">
        <v>1.0416666666666666E-2</v>
      </c>
      <c r="E66" s="735" t="s">
        <v>864</v>
      </c>
      <c r="G66" s="740"/>
      <c r="H66" s="740"/>
      <c r="I66" s="740"/>
      <c r="J66" s="722"/>
      <c r="K66" s="724"/>
      <c r="L66" s="725"/>
      <c r="M66" s="725"/>
      <c r="N66" s="725"/>
      <c r="O66" s="725"/>
      <c r="P66" s="725"/>
      <c r="Q66" s="725"/>
      <c r="R66" s="725"/>
      <c r="S66" s="725"/>
      <c r="T66" s="725"/>
      <c r="U66" s="725"/>
      <c r="V66" s="725"/>
      <c r="W66" s="725"/>
      <c r="X66" s="725"/>
      <c r="Y66" s="725"/>
      <c r="Z66" s="725"/>
      <c r="AA66" s="720"/>
      <c r="AC66" s="720" t="s">
        <v>385</v>
      </c>
      <c r="AD66" s="616"/>
      <c r="AE66" s="616"/>
      <c r="AF66" s="616"/>
      <c r="AG66" s="616"/>
      <c r="AH66" s="616"/>
      <c r="AI66" s="616"/>
      <c r="AJ66" s="616"/>
      <c r="AK66" s="616"/>
      <c r="AL66" s="616"/>
      <c r="AM66" s="616"/>
      <c r="AN66" s="616"/>
      <c r="AO66" s="616">
        <v>0.23</v>
      </c>
      <c r="AP66" s="725"/>
      <c r="AQ66" s="725"/>
      <c r="AR66" s="725"/>
      <c r="AS66" s="720"/>
      <c r="AT66" s="720"/>
      <c r="AU66" s="720"/>
      <c r="AV66" s="720"/>
      <c r="AW66" s="720"/>
      <c r="AX66" s="720"/>
      <c r="AY66" s="720"/>
      <c r="AZ66" s="720"/>
      <c r="BA66" s="720"/>
      <c r="BB66" s="720"/>
      <c r="BC66" s="720"/>
      <c r="BD66" s="720"/>
      <c r="BE66" s="720"/>
      <c r="BF66" s="720"/>
      <c r="BG66" s="720"/>
      <c r="BH66" s="720"/>
    </row>
    <row r="67" spans="1:60" ht="12.75" x14ac:dyDescent="0.2">
      <c r="A67" s="834"/>
      <c r="B67" s="555">
        <v>4247</v>
      </c>
      <c r="C67" s="736">
        <v>0.11791666666666667</v>
      </c>
      <c r="D67" s="736" t="s">
        <v>864</v>
      </c>
      <c r="E67" s="736" t="s">
        <v>864</v>
      </c>
      <c r="G67" s="740"/>
      <c r="H67" s="740"/>
      <c r="I67" s="740"/>
      <c r="J67" s="722"/>
      <c r="K67" s="723"/>
      <c r="L67" s="725"/>
      <c r="M67" s="725"/>
      <c r="N67" s="725"/>
      <c r="O67" s="725"/>
      <c r="P67" s="725"/>
      <c r="Q67" s="725"/>
      <c r="R67" s="725"/>
      <c r="S67" s="725"/>
      <c r="T67" s="725"/>
      <c r="U67" s="725"/>
      <c r="V67" s="725"/>
      <c r="W67" s="725"/>
      <c r="X67" s="725"/>
      <c r="Y67" s="725"/>
      <c r="Z67" s="725"/>
      <c r="AA67" s="720"/>
      <c r="AB67" s="277" t="s">
        <v>459</v>
      </c>
      <c r="AC67" s="720" t="s">
        <v>383</v>
      </c>
      <c r="AD67" s="616"/>
      <c r="AE67" s="616"/>
      <c r="AF67" s="616"/>
      <c r="AG67" s="616"/>
      <c r="AH67" s="616"/>
      <c r="AI67" s="616"/>
      <c r="AJ67" s="616"/>
      <c r="AK67" s="616"/>
      <c r="AL67" s="616"/>
      <c r="AM67" s="616"/>
      <c r="AN67" s="616"/>
      <c r="AO67" s="616"/>
      <c r="AP67" s="616">
        <v>0</v>
      </c>
      <c r="AQ67" s="616">
        <v>2.83</v>
      </c>
      <c r="AR67" s="616">
        <v>0.12</v>
      </c>
      <c r="AS67" s="720"/>
      <c r="AT67" s="720"/>
      <c r="AU67" s="720"/>
      <c r="AV67" s="720"/>
      <c r="AW67" s="720"/>
      <c r="AX67" s="720"/>
      <c r="AY67" s="720"/>
      <c r="AZ67" s="720"/>
      <c r="BA67" s="720"/>
      <c r="BB67" s="720"/>
      <c r="BC67" s="720"/>
      <c r="BD67" s="720"/>
      <c r="BE67" s="720"/>
      <c r="BF67" s="720"/>
      <c r="BG67" s="720"/>
      <c r="BH67" s="720"/>
    </row>
    <row r="68" spans="1:60" ht="12.75" x14ac:dyDescent="0.2">
      <c r="A68" s="835"/>
      <c r="B68" s="555">
        <v>4249</v>
      </c>
      <c r="C68" s="736">
        <v>5.0000000000000001E-3</v>
      </c>
      <c r="D68" s="736" t="s">
        <v>864</v>
      </c>
      <c r="E68" s="736" t="s">
        <v>864</v>
      </c>
      <c r="G68" s="724"/>
      <c r="H68" s="722"/>
      <c r="I68" s="722"/>
      <c r="K68" s="724"/>
      <c r="L68" s="725"/>
      <c r="M68" s="725"/>
      <c r="N68" s="725"/>
      <c r="O68" s="725"/>
      <c r="P68" s="725"/>
      <c r="Q68" s="725"/>
      <c r="R68" s="725"/>
      <c r="S68" s="725"/>
      <c r="T68" s="725"/>
      <c r="U68" s="725"/>
      <c r="V68" s="725"/>
      <c r="W68" s="725"/>
      <c r="X68" s="725"/>
      <c r="Y68" s="725"/>
      <c r="Z68" s="725"/>
      <c r="AA68" s="720"/>
      <c r="AC68" s="720" t="s">
        <v>384</v>
      </c>
      <c r="AD68" s="616"/>
      <c r="AE68" s="616"/>
      <c r="AF68" s="616"/>
      <c r="AG68" s="616"/>
      <c r="AH68" s="616"/>
      <c r="AI68" s="616"/>
      <c r="AJ68" s="616"/>
      <c r="AK68" s="616"/>
      <c r="AL68" s="616"/>
      <c r="AM68" s="616"/>
      <c r="AN68" s="616"/>
      <c r="AO68" s="616"/>
      <c r="AP68" s="616">
        <v>0.25</v>
      </c>
      <c r="AQ68" s="616">
        <v>0</v>
      </c>
      <c r="AR68" s="616">
        <v>0</v>
      </c>
    </row>
    <row r="69" spans="1:60" ht="12.75" x14ac:dyDescent="0.2">
      <c r="A69" s="601"/>
      <c r="B69" s="709"/>
      <c r="C69" s="737"/>
      <c r="D69" s="737"/>
      <c r="E69" s="737"/>
      <c r="G69" s="724"/>
      <c r="H69" s="722"/>
      <c r="I69" s="722"/>
      <c r="K69" s="724"/>
      <c r="L69" s="725"/>
      <c r="M69" s="725"/>
      <c r="N69" s="725"/>
      <c r="O69" s="725"/>
      <c r="P69" s="725"/>
      <c r="Q69" s="725"/>
      <c r="R69" s="725"/>
      <c r="S69" s="725"/>
      <c r="T69" s="725"/>
      <c r="U69" s="725"/>
      <c r="V69" s="725"/>
      <c r="W69" s="725"/>
      <c r="X69" s="725"/>
      <c r="Y69" s="725"/>
      <c r="Z69" s="725"/>
      <c r="AA69" s="720"/>
      <c r="AC69" s="720" t="s">
        <v>385</v>
      </c>
      <c r="AD69" s="616"/>
      <c r="AE69" s="616"/>
      <c r="AF69" s="616"/>
      <c r="AG69" s="616"/>
      <c r="AH69" s="616"/>
      <c r="AI69" s="616"/>
      <c r="AJ69" s="616"/>
      <c r="AK69" s="616"/>
      <c r="AL69" s="616"/>
      <c r="AM69" s="616"/>
      <c r="AN69" s="616"/>
      <c r="AO69" s="616"/>
      <c r="AP69" s="616">
        <v>0</v>
      </c>
      <c r="AQ69" s="616">
        <v>0</v>
      </c>
      <c r="AR69" s="616">
        <v>0</v>
      </c>
    </row>
    <row r="70" spans="1:60" ht="12.75" x14ac:dyDescent="0.2">
      <c r="A70" s="601"/>
      <c r="B70" s="709"/>
      <c r="C70" s="710"/>
      <c r="D70" s="710"/>
      <c r="E70" s="710"/>
      <c r="G70" s="724"/>
      <c r="H70" s="722"/>
      <c r="I70" s="722"/>
      <c r="K70" s="724"/>
      <c r="L70" s="725"/>
      <c r="M70" s="725"/>
      <c r="N70" s="725"/>
      <c r="O70" s="725"/>
      <c r="P70" s="725"/>
      <c r="Q70" s="725"/>
      <c r="R70" s="725"/>
      <c r="S70" s="725"/>
      <c r="T70" s="725"/>
      <c r="U70" s="725"/>
      <c r="V70" s="725"/>
      <c r="W70" s="725"/>
      <c r="X70" s="725"/>
      <c r="Y70" s="725"/>
      <c r="Z70" s="725"/>
      <c r="AA70" s="720"/>
    </row>
    <row r="71" spans="1:60" ht="12.75" x14ac:dyDescent="0.2">
      <c r="A71" s="601"/>
      <c r="B71" s="709"/>
      <c r="C71" s="710"/>
      <c r="D71" s="710"/>
      <c r="E71" s="710"/>
      <c r="G71" s="723"/>
      <c r="H71" s="722"/>
      <c r="I71" s="722"/>
      <c r="K71" s="723"/>
      <c r="L71" s="725"/>
      <c r="M71" s="725"/>
      <c r="N71" s="725"/>
      <c r="O71" s="725"/>
      <c r="P71" s="725"/>
      <c r="Q71" s="725"/>
      <c r="R71" s="725"/>
      <c r="S71" s="725"/>
      <c r="T71" s="725"/>
      <c r="U71" s="725"/>
      <c r="V71" s="725"/>
      <c r="W71" s="725"/>
      <c r="X71" s="725"/>
      <c r="Y71" s="725"/>
      <c r="Z71" s="725"/>
      <c r="AA71" s="720"/>
    </row>
    <row r="72" spans="1:60" ht="12.75" x14ac:dyDescent="0.2">
      <c r="A72" s="601"/>
      <c r="B72" s="711"/>
      <c r="C72" s="710"/>
      <c r="D72" s="710"/>
      <c r="E72" s="710"/>
      <c r="G72" s="723"/>
      <c r="H72" s="722"/>
      <c r="I72" s="722"/>
      <c r="K72" s="724"/>
      <c r="L72" s="725"/>
      <c r="M72" s="725"/>
      <c r="N72" s="725"/>
      <c r="O72" s="725"/>
      <c r="P72" s="725"/>
      <c r="Q72" s="725"/>
      <c r="R72" s="725"/>
      <c r="S72" s="725"/>
      <c r="T72" s="725"/>
      <c r="U72" s="725"/>
      <c r="V72" s="725"/>
      <c r="W72" s="725"/>
      <c r="X72" s="725"/>
      <c r="Y72" s="725"/>
      <c r="Z72" s="725"/>
      <c r="AA72" s="720"/>
    </row>
    <row r="73" spans="1:60" ht="12.75" x14ac:dyDescent="0.2">
      <c r="A73" s="601"/>
      <c r="B73" s="709"/>
      <c r="C73" s="710"/>
      <c r="D73" s="710"/>
      <c r="E73" s="710"/>
      <c r="G73" s="723"/>
      <c r="H73" s="722"/>
      <c r="I73" s="722"/>
      <c r="K73" s="724"/>
      <c r="L73" s="725"/>
      <c r="M73" s="725"/>
      <c r="N73" s="725"/>
      <c r="O73" s="725"/>
      <c r="P73" s="725"/>
      <c r="Q73" s="725"/>
      <c r="R73" s="725"/>
      <c r="S73" s="725"/>
      <c r="T73" s="725"/>
      <c r="U73" s="725"/>
      <c r="V73" s="725"/>
      <c r="W73" s="725"/>
      <c r="X73" s="725"/>
      <c r="Y73" s="725"/>
      <c r="Z73" s="725"/>
      <c r="AA73" s="720"/>
    </row>
    <row r="74" spans="1:60" ht="12.75" x14ac:dyDescent="0.2">
      <c r="A74" s="601"/>
      <c r="B74" s="709"/>
      <c r="C74" s="710"/>
      <c r="D74" s="710"/>
      <c r="E74" s="710"/>
      <c r="K74" s="724"/>
      <c r="L74" s="725"/>
      <c r="M74" s="725"/>
      <c r="N74" s="725"/>
      <c r="O74" s="725"/>
      <c r="P74" s="725"/>
      <c r="Q74" s="725"/>
      <c r="R74" s="725"/>
      <c r="S74" s="725"/>
      <c r="T74" s="725"/>
      <c r="U74" s="725"/>
      <c r="V74" s="725"/>
      <c r="W74" s="725"/>
      <c r="X74" s="725"/>
      <c r="Y74" s="725"/>
      <c r="Z74" s="725"/>
      <c r="AA74" s="720"/>
    </row>
    <row r="75" spans="1:60" ht="12.75" x14ac:dyDescent="0.2">
      <c r="A75" s="601"/>
      <c r="B75" s="709"/>
      <c r="C75" s="710"/>
      <c r="D75" s="710"/>
      <c r="E75" s="710"/>
      <c r="K75" s="720"/>
      <c r="L75" s="720"/>
      <c r="M75" s="720"/>
      <c r="N75" s="720"/>
      <c r="O75" s="720"/>
      <c r="P75" s="720"/>
      <c r="Q75" s="720"/>
      <c r="R75" s="720"/>
      <c r="S75" s="720"/>
      <c r="T75" s="720"/>
      <c r="U75" s="720"/>
      <c r="V75" s="720"/>
      <c r="W75" s="720"/>
      <c r="X75" s="720"/>
      <c r="Y75" s="720"/>
      <c r="Z75" s="720"/>
      <c r="AA75" s="720"/>
      <c r="AD75" s="616"/>
      <c r="AE75" s="616"/>
      <c r="AF75" s="616"/>
      <c r="AG75" s="616"/>
      <c r="AH75" s="616"/>
      <c r="AI75" s="616"/>
      <c r="AJ75" s="616"/>
      <c r="AK75" s="616"/>
      <c r="AL75" s="616"/>
      <c r="AM75" s="616"/>
      <c r="AN75" s="616"/>
      <c r="AO75" s="616"/>
      <c r="AP75" s="616"/>
      <c r="AQ75" s="616"/>
      <c r="AR75" s="616"/>
    </row>
    <row r="76" spans="1:60" ht="12.75" x14ac:dyDescent="0.2">
      <c r="A76" s="601"/>
      <c r="B76" s="711"/>
      <c r="C76" s="710"/>
      <c r="D76" s="710"/>
      <c r="E76" s="710"/>
      <c r="K76" s="720"/>
      <c r="L76" s="720"/>
      <c r="M76" s="720"/>
      <c r="N76" s="720"/>
      <c r="O76" s="720"/>
      <c r="P76" s="720"/>
      <c r="Q76" s="720"/>
      <c r="R76" s="720"/>
      <c r="S76" s="720"/>
      <c r="T76" s="720"/>
      <c r="U76" s="720"/>
      <c r="V76" s="720"/>
      <c r="W76" s="720"/>
      <c r="X76" s="720"/>
      <c r="Y76" s="720"/>
      <c r="Z76" s="720"/>
      <c r="AA76" s="720"/>
      <c r="AD76" s="616"/>
      <c r="AE76" s="616"/>
      <c r="AF76" s="616"/>
      <c r="AG76" s="616"/>
      <c r="AH76" s="616"/>
      <c r="AI76" s="616"/>
      <c r="AJ76" s="616"/>
      <c r="AK76" s="616"/>
      <c r="AL76" s="616"/>
      <c r="AM76" s="616"/>
      <c r="AN76" s="616"/>
      <c r="AO76" s="616"/>
      <c r="AP76" s="616"/>
      <c r="AQ76" s="616"/>
      <c r="AR76" s="616"/>
    </row>
    <row r="77" spans="1:60" ht="12.75" x14ac:dyDescent="0.2">
      <c r="A77" s="601"/>
      <c r="B77" s="709"/>
      <c r="C77" s="710"/>
      <c r="D77" s="710"/>
      <c r="E77" s="710"/>
      <c r="K77" s="720"/>
      <c r="L77" s="720"/>
      <c r="M77" s="720"/>
      <c r="N77" s="720"/>
      <c r="O77" s="720"/>
      <c r="P77" s="720"/>
      <c r="Q77" s="720"/>
      <c r="R77" s="720"/>
      <c r="S77" s="720"/>
      <c r="T77" s="720"/>
      <c r="U77" s="720"/>
      <c r="V77" s="720"/>
      <c r="W77" s="720"/>
      <c r="X77" s="720"/>
      <c r="Y77" s="720"/>
      <c r="Z77" s="720"/>
      <c r="AA77" s="720"/>
      <c r="AD77" s="616"/>
      <c r="AE77" s="616"/>
      <c r="AF77" s="616"/>
      <c r="AG77" s="616"/>
      <c r="AH77" s="616"/>
      <c r="AI77" s="616"/>
      <c r="AJ77" s="616"/>
      <c r="AK77" s="616"/>
      <c r="AL77" s="616"/>
      <c r="AM77" s="616"/>
      <c r="AN77" s="616"/>
      <c r="AO77" s="616"/>
      <c r="AP77" s="616"/>
      <c r="AQ77" s="616"/>
      <c r="AR77" s="616"/>
    </row>
    <row r="78" spans="1:60" x14ac:dyDescent="0.2">
      <c r="A78" s="601"/>
      <c r="B78" s="709"/>
      <c r="C78" s="710"/>
      <c r="D78" s="710"/>
      <c r="E78" s="710"/>
      <c r="AC78" s="616"/>
      <c r="AD78" s="616"/>
      <c r="AE78" s="616"/>
      <c r="AF78" s="616"/>
      <c r="AG78" s="616"/>
      <c r="AH78" s="616"/>
      <c r="AI78" s="616"/>
      <c r="AJ78" s="616"/>
      <c r="AK78" s="616"/>
      <c r="AL78" s="616"/>
      <c r="AM78" s="616"/>
      <c r="AN78" s="616"/>
      <c r="AO78" s="616"/>
      <c r="AP78" s="616"/>
      <c r="AQ78" s="616"/>
    </row>
    <row r="79" spans="1:60" x14ac:dyDescent="0.2">
      <c r="A79" s="601"/>
      <c r="B79" s="709"/>
      <c r="C79" s="710"/>
      <c r="D79" s="710"/>
      <c r="E79" s="710"/>
      <c r="AC79" s="616"/>
      <c r="AD79" s="616"/>
      <c r="AE79" s="616"/>
      <c r="AF79" s="616"/>
      <c r="AG79" s="616"/>
      <c r="AH79" s="616"/>
      <c r="AI79" s="616"/>
      <c r="AJ79" s="616"/>
      <c r="AK79" s="616"/>
      <c r="AL79" s="616"/>
      <c r="AM79" s="616"/>
      <c r="AN79" s="616"/>
      <c r="AO79" s="616"/>
      <c r="AP79" s="616"/>
      <c r="AQ79" s="616"/>
    </row>
    <row r="80" spans="1:60" x14ac:dyDescent="0.2">
      <c r="A80" s="601"/>
      <c r="B80" s="711"/>
      <c r="C80" s="710"/>
      <c r="D80" s="710"/>
      <c r="E80" s="710"/>
      <c r="AC80" s="616"/>
      <c r="AD80" s="616"/>
      <c r="AE80" s="616"/>
      <c r="AF80" s="616"/>
      <c r="AG80" s="616"/>
      <c r="AH80" s="616"/>
      <c r="AI80" s="616"/>
      <c r="AJ80" s="616"/>
      <c r="AK80" s="616"/>
      <c r="AL80" s="616"/>
      <c r="AM80" s="616"/>
      <c r="AN80" s="616"/>
      <c r="AO80" s="616"/>
      <c r="AP80" s="616"/>
      <c r="AQ80" s="616"/>
    </row>
    <row r="81" spans="1:43" x14ac:dyDescent="0.2">
      <c r="A81" s="601"/>
      <c r="B81" s="709"/>
      <c r="C81" s="710"/>
      <c r="D81" s="710"/>
      <c r="E81" s="710"/>
      <c r="AC81" s="616"/>
      <c r="AD81" s="616"/>
      <c r="AE81" s="616"/>
      <c r="AF81" s="616"/>
      <c r="AG81" s="616"/>
      <c r="AH81" s="616"/>
      <c r="AI81" s="616"/>
      <c r="AJ81" s="616"/>
      <c r="AK81" s="616"/>
      <c r="AL81" s="616"/>
      <c r="AM81" s="616"/>
      <c r="AN81" s="616"/>
      <c r="AO81" s="616"/>
      <c r="AP81" s="616"/>
      <c r="AQ81" s="616"/>
    </row>
    <row r="82" spans="1:43" x14ac:dyDescent="0.2">
      <c r="A82" s="601"/>
      <c r="B82" s="709"/>
      <c r="C82" s="710"/>
      <c r="D82" s="710"/>
      <c r="E82" s="710"/>
    </row>
    <row r="83" spans="1:43" x14ac:dyDescent="0.2">
      <c r="A83" s="601"/>
      <c r="B83" s="709"/>
      <c r="C83" s="710"/>
      <c r="D83" s="710"/>
      <c r="E83" s="710"/>
    </row>
    <row r="84" spans="1:43" x14ac:dyDescent="0.2">
      <c r="A84" s="601"/>
      <c r="B84" s="711"/>
      <c r="C84" s="710"/>
      <c r="D84" s="710"/>
      <c r="E84" s="710"/>
    </row>
    <row r="85" spans="1:43" x14ac:dyDescent="0.2">
      <c r="A85" s="601"/>
      <c r="B85" s="709"/>
      <c r="C85" s="710"/>
      <c r="D85" s="710"/>
      <c r="E85" s="710"/>
    </row>
    <row r="86" spans="1:43" x14ac:dyDescent="0.2">
      <c r="A86" s="601"/>
      <c r="B86" s="709"/>
      <c r="C86" s="710"/>
      <c r="D86" s="710"/>
      <c r="E86" s="710"/>
    </row>
    <row r="87" spans="1:43" x14ac:dyDescent="0.2">
      <c r="A87" s="601"/>
      <c r="B87" s="709"/>
      <c r="C87" s="710"/>
      <c r="D87" s="710"/>
      <c r="E87" s="710"/>
    </row>
    <row r="88" spans="1:43" x14ac:dyDescent="0.2">
      <c r="A88" s="601"/>
      <c r="B88" s="711"/>
      <c r="C88" s="710"/>
      <c r="D88" s="710"/>
      <c r="E88" s="710"/>
    </row>
    <row r="89" spans="1:43" x14ac:dyDescent="0.2">
      <c r="A89" s="601"/>
      <c r="B89" s="709"/>
      <c r="C89" s="710"/>
      <c r="D89" s="710"/>
      <c r="E89" s="710"/>
    </row>
    <row r="90" spans="1:43" x14ac:dyDescent="0.2">
      <c r="A90" s="601"/>
      <c r="B90" s="709"/>
      <c r="C90" s="710"/>
      <c r="D90" s="710"/>
      <c r="E90" s="710"/>
    </row>
    <row r="91" spans="1:43" x14ac:dyDescent="0.2">
      <c r="A91" s="601"/>
      <c r="B91" s="709"/>
      <c r="C91" s="710"/>
      <c r="D91" s="710"/>
      <c r="E91" s="710"/>
    </row>
    <row r="92" spans="1:43" x14ac:dyDescent="0.2">
      <c r="A92" s="601"/>
      <c r="B92" s="711"/>
      <c r="C92" s="710"/>
      <c r="D92" s="710"/>
      <c r="E92" s="710"/>
    </row>
    <row r="93" spans="1:43" x14ac:dyDescent="0.2">
      <c r="A93" s="601"/>
      <c r="B93" s="709"/>
      <c r="C93" s="710"/>
      <c r="D93" s="710"/>
      <c r="E93" s="710"/>
    </row>
    <row r="94" spans="1:43" x14ac:dyDescent="0.2">
      <c r="A94" s="601"/>
      <c r="B94" s="709"/>
      <c r="C94" s="710"/>
      <c r="D94" s="710"/>
      <c r="E94" s="710"/>
    </row>
    <row r="95" spans="1:43" x14ac:dyDescent="0.2">
      <c r="B95" s="709"/>
      <c r="C95" s="710"/>
      <c r="D95" s="710"/>
      <c r="E95" s="710"/>
    </row>
    <row r="96" spans="1:43" x14ac:dyDescent="0.2">
      <c r="B96" s="711"/>
      <c r="C96" s="710"/>
      <c r="D96" s="710"/>
      <c r="E96" s="710"/>
    </row>
    <row r="97" spans="2:5" x14ac:dyDescent="0.2">
      <c r="B97" s="709"/>
      <c r="C97" s="710"/>
      <c r="D97" s="710"/>
      <c r="E97" s="710"/>
    </row>
    <row r="98" spans="2:5" x14ac:dyDescent="0.2">
      <c r="B98" s="709"/>
      <c r="C98" s="710"/>
      <c r="D98" s="710"/>
      <c r="E98" s="710"/>
    </row>
    <row r="99" spans="2:5" x14ac:dyDescent="0.2">
      <c r="B99" s="709"/>
      <c r="C99" s="710"/>
      <c r="D99" s="710"/>
      <c r="E99" s="710"/>
    </row>
    <row r="100" spans="2:5" x14ac:dyDescent="0.2">
      <c r="B100" s="711"/>
      <c r="C100" s="710"/>
      <c r="D100" s="710"/>
      <c r="E100" s="710"/>
    </row>
    <row r="101" spans="2:5" x14ac:dyDescent="0.2">
      <c r="B101" s="709"/>
      <c r="C101" s="710"/>
      <c r="D101" s="710"/>
      <c r="E101" s="710"/>
    </row>
    <row r="102" spans="2:5" x14ac:dyDescent="0.2">
      <c r="B102" s="709"/>
      <c r="C102" s="710"/>
      <c r="D102" s="710"/>
      <c r="E102" s="710"/>
    </row>
    <row r="103" spans="2:5" x14ac:dyDescent="0.2">
      <c r="B103" s="709"/>
      <c r="C103" s="710"/>
      <c r="D103" s="710"/>
      <c r="E103" s="710"/>
    </row>
    <row r="104" spans="2:5" x14ac:dyDescent="0.2">
      <c r="B104" s="711"/>
      <c r="C104" s="710"/>
      <c r="D104" s="710"/>
      <c r="E104" s="710"/>
    </row>
    <row r="105" spans="2:5" x14ac:dyDescent="0.2">
      <c r="B105" s="709"/>
      <c r="C105" s="710"/>
      <c r="D105" s="710"/>
      <c r="E105" s="710"/>
    </row>
    <row r="106" spans="2:5" x14ac:dyDescent="0.2">
      <c r="B106" s="709"/>
      <c r="C106" s="710"/>
      <c r="D106" s="710"/>
      <c r="E106" s="710"/>
    </row>
    <row r="107" spans="2:5" x14ac:dyDescent="0.2">
      <c r="B107" s="709"/>
      <c r="C107" s="710"/>
      <c r="D107" s="710"/>
      <c r="E107" s="710"/>
    </row>
    <row r="108" spans="2:5" x14ac:dyDescent="0.2">
      <c r="B108" s="711"/>
      <c r="C108" s="710"/>
      <c r="D108" s="710"/>
      <c r="E108" s="710"/>
    </row>
    <row r="109" spans="2:5" x14ac:dyDescent="0.2">
      <c r="B109" s="709"/>
      <c r="C109" s="710"/>
      <c r="D109" s="710"/>
      <c r="E109" s="710"/>
    </row>
    <row r="110" spans="2:5" x14ac:dyDescent="0.2">
      <c r="B110" s="709"/>
      <c r="C110" s="710"/>
      <c r="D110" s="710"/>
      <c r="E110" s="710"/>
    </row>
    <row r="111" spans="2:5" x14ac:dyDescent="0.2">
      <c r="B111" s="709"/>
      <c r="C111" s="710"/>
      <c r="D111" s="710"/>
      <c r="E111" s="710"/>
    </row>
    <row r="112" spans="2:5" x14ac:dyDescent="0.2">
      <c r="B112" s="711"/>
      <c r="C112" s="710"/>
      <c r="D112" s="710"/>
      <c r="E112" s="710"/>
    </row>
    <row r="113" spans="2:5" x14ac:dyDescent="0.2">
      <c r="B113" s="709"/>
      <c r="C113" s="710"/>
      <c r="D113" s="710"/>
      <c r="E113" s="710"/>
    </row>
    <row r="114" spans="2:5" x14ac:dyDescent="0.2">
      <c r="B114" s="709"/>
      <c r="C114" s="710"/>
      <c r="D114" s="710"/>
      <c r="E114" s="710"/>
    </row>
    <row r="115" spans="2:5" x14ac:dyDescent="0.2">
      <c r="B115" s="709"/>
      <c r="C115" s="710"/>
      <c r="D115" s="710"/>
      <c r="E115" s="710"/>
    </row>
    <row r="116" spans="2:5" x14ac:dyDescent="0.2">
      <c r="B116" s="711"/>
      <c r="C116" s="710"/>
      <c r="D116" s="710"/>
      <c r="E116" s="710"/>
    </row>
    <row r="117" spans="2:5" x14ac:dyDescent="0.2">
      <c r="B117" s="709"/>
      <c r="C117" s="710"/>
      <c r="D117" s="710"/>
      <c r="E117" s="710"/>
    </row>
    <row r="118" spans="2:5" x14ac:dyDescent="0.2">
      <c r="B118" s="709"/>
      <c r="C118" s="710"/>
      <c r="D118" s="710"/>
      <c r="E118" s="710"/>
    </row>
    <row r="119" spans="2:5" x14ac:dyDescent="0.2">
      <c r="B119" s="709"/>
      <c r="C119" s="710"/>
      <c r="D119" s="710"/>
      <c r="E119" s="710"/>
    </row>
    <row r="120" spans="2:5" x14ac:dyDescent="0.2">
      <c r="B120" s="711"/>
      <c r="C120" s="710"/>
      <c r="D120" s="710"/>
      <c r="E120" s="710"/>
    </row>
    <row r="121" spans="2:5" x14ac:dyDescent="0.2">
      <c r="B121" s="709"/>
      <c r="C121" s="710"/>
      <c r="D121" s="710"/>
      <c r="E121" s="710"/>
    </row>
    <row r="122" spans="2:5" x14ac:dyDescent="0.2">
      <c r="B122" s="709"/>
      <c r="C122" s="710"/>
      <c r="D122" s="710"/>
      <c r="E122" s="710"/>
    </row>
    <row r="123" spans="2:5" x14ac:dyDescent="0.2">
      <c r="B123" s="709"/>
      <c r="C123" s="710"/>
      <c r="D123" s="710"/>
      <c r="E123" s="710"/>
    </row>
    <row r="124" spans="2:5" x14ac:dyDescent="0.2">
      <c r="B124" s="711"/>
      <c r="C124" s="710"/>
      <c r="D124" s="710"/>
      <c r="E124" s="710"/>
    </row>
    <row r="125" spans="2:5" x14ac:dyDescent="0.2">
      <c r="B125" s="709"/>
      <c r="C125" s="710"/>
      <c r="D125" s="710"/>
      <c r="E125" s="710"/>
    </row>
    <row r="126" spans="2:5" x14ac:dyDescent="0.2">
      <c r="B126" s="709"/>
      <c r="C126" s="710"/>
      <c r="D126" s="710"/>
      <c r="E126" s="710"/>
    </row>
    <row r="127" spans="2:5" x14ac:dyDescent="0.2">
      <c r="B127" s="709"/>
      <c r="C127" s="710"/>
      <c r="D127" s="710"/>
      <c r="E127" s="710"/>
    </row>
    <row r="128" spans="2:5" x14ac:dyDescent="0.2">
      <c r="B128" s="711"/>
      <c r="C128" s="710"/>
      <c r="D128" s="710"/>
      <c r="E128" s="710"/>
    </row>
    <row r="129" spans="2:5" x14ac:dyDescent="0.2">
      <c r="B129" s="709"/>
      <c r="C129" s="710"/>
      <c r="D129" s="710"/>
      <c r="E129" s="710"/>
    </row>
    <row r="130" spans="2:5" x14ac:dyDescent="0.2">
      <c r="B130" s="709"/>
      <c r="C130" s="710"/>
      <c r="D130" s="710"/>
      <c r="E130" s="710"/>
    </row>
    <row r="131" spans="2:5" x14ac:dyDescent="0.2">
      <c r="B131" s="709"/>
      <c r="C131" s="710"/>
      <c r="D131" s="710"/>
      <c r="E131" s="710"/>
    </row>
    <row r="132" spans="2:5" x14ac:dyDescent="0.2">
      <c r="B132" s="711"/>
      <c r="C132" s="710"/>
      <c r="D132" s="710"/>
      <c r="E132" s="710"/>
    </row>
    <row r="133" spans="2:5" x14ac:dyDescent="0.2">
      <c r="B133" s="709"/>
      <c r="C133" s="710"/>
      <c r="D133" s="710"/>
      <c r="E133" s="710"/>
    </row>
    <row r="134" spans="2:5" x14ac:dyDescent="0.2">
      <c r="B134" s="709"/>
      <c r="C134" s="710"/>
      <c r="D134" s="710"/>
      <c r="E134" s="710"/>
    </row>
    <row r="135" spans="2:5" x14ac:dyDescent="0.2">
      <c r="B135" s="709"/>
      <c r="C135" s="710"/>
      <c r="D135" s="710"/>
      <c r="E135" s="710"/>
    </row>
    <row r="136" spans="2:5" x14ac:dyDescent="0.2">
      <c r="B136" s="711"/>
      <c r="C136" s="710"/>
      <c r="D136" s="710"/>
      <c r="E136" s="710"/>
    </row>
    <row r="137" spans="2:5" x14ac:dyDescent="0.2">
      <c r="B137" s="709"/>
      <c r="C137" s="710"/>
      <c r="D137" s="710"/>
      <c r="E137" s="710"/>
    </row>
    <row r="138" spans="2:5" x14ac:dyDescent="0.2">
      <c r="B138" s="709"/>
      <c r="C138" s="710"/>
      <c r="D138" s="710"/>
      <c r="E138" s="710"/>
    </row>
    <row r="139" spans="2:5" x14ac:dyDescent="0.2">
      <c r="B139" s="709"/>
      <c r="C139" s="710"/>
      <c r="D139" s="710"/>
      <c r="E139" s="710"/>
    </row>
    <row r="140" spans="2:5" x14ac:dyDescent="0.2">
      <c r="B140" s="711"/>
      <c r="C140" s="710"/>
      <c r="D140" s="710"/>
      <c r="E140" s="710"/>
    </row>
    <row r="141" spans="2:5" x14ac:dyDescent="0.2">
      <c r="B141" s="709"/>
      <c r="C141" s="710"/>
      <c r="D141" s="710"/>
      <c r="E141" s="710"/>
    </row>
    <row r="142" spans="2:5" x14ac:dyDescent="0.2">
      <c r="B142" s="709"/>
      <c r="C142" s="710"/>
      <c r="D142" s="710"/>
      <c r="E142" s="710"/>
    </row>
    <row r="143" spans="2:5" x14ac:dyDescent="0.2">
      <c r="B143" s="709"/>
      <c r="C143" s="710"/>
      <c r="D143" s="710"/>
      <c r="E143" s="710"/>
    </row>
    <row r="144" spans="2:5" x14ac:dyDescent="0.2">
      <c r="B144" s="711"/>
      <c r="C144" s="710"/>
      <c r="D144" s="710"/>
      <c r="E144" s="710"/>
    </row>
    <row r="145" spans="2:5" x14ac:dyDescent="0.2">
      <c r="B145" s="709"/>
      <c r="C145" s="710"/>
      <c r="D145" s="710"/>
      <c r="E145" s="710"/>
    </row>
    <row r="146" spans="2:5" x14ac:dyDescent="0.2">
      <c r="B146" s="709"/>
      <c r="C146" s="710"/>
      <c r="D146" s="710"/>
      <c r="E146" s="710"/>
    </row>
    <row r="147" spans="2:5" x14ac:dyDescent="0.2">
      <c r="B147" s="709"/>
      <c r="C147" s="710"/>
      <c r="D147" s="710"/>
      <c r="E147" s="710"/>
    </row>
    <row r="148" spans="2:5" x14ac:dyDescent="0.2">
      <c r="B148" s="711"/>
      <c r="C148" s="710"/>
      <c r="D148" s="710"/>
      <c r="E148" s="710"/>
    </row>
    <row r="149" spans="2:5" x14ac:dyDescent="0.2">
      <c r="B149" s="709"/>
      <c r="C149" s="710"/>
      <c r="D149" s="710"/>
      <c r="E149" s="710"/>
    </row>
    <row r="150" spans="2:5" x14ac:dyDescent="0.2">
      <c r="B150" s="709"/>
      <c r="C150" s="710"/>
      <c r="D150" s="710"/>
      <c r="E150" s="710"/>
    </row>
    <row r="151" spans="2:5" x14ac:dyDescent="0.2">
      <c r="B151" s="709"/>
      <c r="C151" s="710"/>
      <c r="D151" s="710"/>
      <c r="E151" s="710"/>
    </row>
    <row r="152" spans="2:5" x14ac:dyDescent="0.2">
      <c r="B152" s="711"/>
      <c r="C152" s="710"/>
      <c r="D152" s="710"/>
      <c r="E152" s="710"/>
    </row>
    <row r="153" spans="2:5" x14ac:dyDescent="0.2">
      <c r="B153" s="709"/>
      <c r="C153" s="710"/>
      <c r="D153" s="710"/>
      <c r="E153" s="710"/>
    </row>
    <row r="154" spans="2:5" x14ac:dyDescent="0.2">
      <c r="B154" s="709"/>
      <c r="C154" s="710"/>
      <c r="D154" s="710"/>
      <c r="E154" s="710"/>
    </row>
    <row r="155" spans="2:5" x14ac:dyDescent="0.2">
      <c r="B155" s="709"/>
      <c r="C155" s="710"/>
      <c r="D155" s="710"/>
      <c r="E155" s="710"/>
    </row>
    <row r="156" spans="2:5" x14ac:dyDescent="0.2">
      <c r="B156" s="711"/>
      <c r="C156" s="710"/>
      <c r="D156" s="710"/>
      <c r="E156" s="710"/>
    </row>
    <row r="157" spans="2:5" x14ac:dyDescent="0.2">
      <c r="B157" s="709"/>
      <c r="C157" s="710"/>
      <c r="D157" s="710"/>
      <c r="E157" s="710"/>
    </row>
    <row r="158" spans="2:5" x14ac:dyDescent="0.2">
      <c r="B158" s="709"/>
      <c r="C158" s="710"/>
      <c r="D158" s="710"/>
      <c r="E158" s="710"/>
    </row>
    <row r="159" spans="2:5" x14ac:dyDescent="0.2">
      <c r="B159" s="709"/>
      <c r="C159" s="710"/>
      <c r="D159" s="710"/>
      <c r="E159" s="710"/>
    </row>
    <row r="160" spans="2:5" x14ac:dyDescent="0.2">
      <c r="B160" s="711"/>
      <c r="C160" s="710"/>
      <c r="D160" s="710"/>
      <c r="E160" s="710"/>
    </row>
    <row r="161" spans="2:5" x14ac:dyDescent="0.2">
      <c r="B161" s="709"/>
      <c r="C161" s="710"/>
      <c r="D161" s="710"/>
      <c r="E161" s="710"/>
    </row>
    <row r="162" spans="2:5" x14ac:dyDescent="0.2">
      <c r="B162" s="709"/>
      <c r="C162" s="710"/>
      <c r="D162" s="710"/>
      <c r="E162" s="710"/>
    </row>
    <row r="163" spans="2:5" x14ac:dyDescent="0.2">
      <c r="B163" s="709"/>
      <c r="C163" s="710"/>
      <c r="D163" s="710"/>
      <c r="E163" s="710"/>
    </row>
    <row r="164" spans="2:5" x14ac:dyDescent="0.2">
      <c r="B164" s="711"/>
      <c r="C164" s="710"/>
      <c r="D164" s="710"/>
      <c r="E164" s="710"/>
    </row>
    <row r="165" spans="2:5" x14ac:dyDescent="0.2">
      <c r="B165" s="709"/>
      <c r="C165" s="710"/>
      <c r="D165" s="710"/>
      <c r="E165" s="710"/>
    </row>
    <row r="166" spans="2:5" x14ac:dyDescent="0.2">
      <c r="B166" s="709"/>
      <c r="C166" s="710"/>
      <c r="D166" s="710"/>
      <c r="E166" s="710"/>
    </row>
    <row r="167" spans="2:5" x14ac:dyDescent="0.2">
      <c r="B167" s="709"/>
      <c r="C167" s="710"/>
      <c r="D167" s="710"/>
      <c r="E167" s="710"/>
    </row>
    <row r="168" spans="2:5" x14ac:dyDescent="0.2">
      <c r="B168" s="711"/>
      <c r="C168" s="710"/>
      <c r="D168" s="710"/>
      <c r="E168" s="710"/>
    </row>
    <row r="169" spans="2:5" x14ac:dyDescent="0.2">
      <c r="B169" s="709"/>
      <c r="C169" s="710"/>
      <c r="D169" s="710"/>
      <c r="E169" s="710"/>
    </row>
    <row r="170" spans="2:5" x14ac:dyDescent="0.2">
      <c r="B170" s="709"/>
      <c r="C170" s="710"/>
      <c r="D170" s="710"/>
      <c r="E170" s="710"/>
    </row>
    <row r="171" spans="2:5" x14ac:dyDescent="0.2">
      <c r="B171" s="709"/>
      <c r="C171" s="710"/>
      <c r="D171" s="710"/>
      <c r="E171" s="710"/>
    </row>
    <row r="172" spans="2:5" x14ac:dyDescent="0.2">
      <c r="B172" s="711"/>
      <c r="C172" s="710"/>
      <c r="D172" s="710"/>
      <c r="E172" s="710"/>
    </row>
    <row r="173" spans="2:5" x14ac:dyDescent="0.2">
      <c r="B173" s="709"/>
      <c r="C173" s="710"/>
      <c r="D173" s="710"/>
      <c r="E173" s="710"/>
    </row>
    <row r="174" spans="2:5" x14ac:dyDescent="0.2">
      <c r="B174" s="709"/>
      <c r="C174" s="710"/>
      <c r="D174" s="710"/>
      <c r="E174" s="710"/>
    </row>
    <row r="175" spans="2:5" x14ac:dyDescent="0.2">
      <c r="B175" s="709"/>
      <c r="C175" s="710"/>
      <c r="D175" s="710"/>
      <c r="E175" s="710"/>
    </row>
    <row r="176" spans="2:5" x14ac:dyDescent="0.2">
      <c r="B176" s="711"/>
      <c r="C176" s="710"/>
      <c r="D176" s="710"/>
      <c r="E176" s="710"/>
    </row>
    <row r="177" spans="2:5" x14ac:dyDescent="0.2">
      <c r="B177" s="709"/>
      <c r="C177" s="710"/>
      <c r="D177" s="710"/>
      <c r="E177" s="710"/>
    </row>
    <row r="178" spans="2:5" x14ac:dyDescent="0.2">
      <c r="B178" s="709"/>
      <c r="C178" s="710"/>
      <c r="D178" s="710"/>
      <c r="E178" s="710"/>
    </row>
    <row r="179" spans="2:5" x14ac:dyDescent="0.2">
      <c r="B179" s="709"/>
      <c r="C179" s="710"/>
      <c r="D179" s="710"/>
      <c r="E179" s="710"/>
    </row>
    <row r="180" spans="2:5" x14ac:dyDescent="0.2">
      <c r="B180" s="711"/>
      <c r="C180" s="710"/>
      <c r="D180" s="710"/>
      <c r="E180" s="710"/>
    </row>
    <row r="181" spans="2:5" x14ac:dyDescent="0.2">
      <c r="B181" s="709"/>
      <c r="C181" s="710"/>
      <c r="D181" s="710"/>
      <c r="E181" s="710"/>
    </row>
    <row r="182" spans="2:5" x14ac:dyDescent="0.2">
      <c r="B182" s="709"/>
      <c r="C182" s="710"/>
      <c r="D182" s="710"/>
      <c r="E182" s="710"/>
    </row>
    <row r="183" spans="2:5" x14ac:dyDescent="0.2">
      <c r="B183" s="709"/>
      <c r="C183" s="710"/>
      <c r="D183" s="710"/>
      <c r="E183" s="710"/>
    </row>
    <row r="184" spans="2:5" x14ac:dyDescent="0.2">
      <c r="B184" s="711"/>
      <c r="C184" s="710"/>
      <c r="D184" s="710"/>
      <c r="E184" s="710"/>
    </row>
    <row r="185" spans="2:5" x14ac:dyDescent="0.2">
      <c r="B185" s="709"/>
      <c r="C185" s="710"/>
      <c r="D185" s="710"/>
      <c r="E185" s="710"/>
    </row>
    <row r="186" spans="2:5" x14ac:dyDescent="0.2">
      <c r="B186" s="709"/>
      <c r="C186" s="710"/>
      <c r="D186" s="710"/>
      <c r="E186" s="710"/>
    </row>
    <row r="187" spans="2:5" x14ac:dyDescent="0.2">
      <c r="B187" s="709"/>
      <c r="C187" s="710"/>
      <c r="D187" s="710"/>
      <c r="E187" s="710"/>
    </row>
    <row r="188" spans="2:5" x14ac:dyDescent="0.2">
      <c r="B188" s="711"/>
      <c r="C188" s="710"/>
      <c r="D188" s="710"/>
      <c r="E188" s="710"/>
    </row>
    <row r="189" spans="2:5" x14ac:dyDescent="0.2">
      <c r="B189" s="709"/>
      <c r="C189" s="710"/>
      <c r="D189" s="710"/>
      <c r="E189" s="710"/>
    </row>
    <row r="190" spans="2:5" x14ac:dyDescent="0.2">
      <c r="B190" s="709"/>
      <c r="C190" s="710"/>
      <c r="D190" s="710"/>
      <c r="E190" s="710"/>
    </row>
    <row r="191" spans="2:5" x14ac:dyDescent="0.2">
      <c r="B191" s="709"/>
      <c r="C191" s="710"/>
      <c r="D191" s="710"/>
      <c r="E191" s="710"/>
    </row>
    <row r="192" spans="2:5" x14ac:dyDescent="0.2">
      <c r="B192" s="711"/>
      <c r="C192" s="710"/>
      <c r="D192" s="710"/>
      <c r="E192" s="710"/>
    </row>
    <row r="193" spans="2:5" x14ac:dyDescent="0.2">
      <c r="B193" s="709"/>
      <c r="C193" s="710"/>
      <c r="D193" s="710"/>
      <c r="E193" s="710"/>
    </row>
    <row r="194" spans="2:5" x14ac:dyDescent="0.2">
      <c r="B194" s="709"/>
      <c r="C194" s="710"/>
      <c r="D194" s="710"/>
      <c r="E194" s="710"/>
    </row>
    <row r="195" spans="2:5" x14ac:dyDescent="0.2">
      <c r="B195" s="709"/>
      <c r="C195" s="710"/>
      <c r="D195" s="710"/>
      <c r="E195" s="710"/>
    </row>
    <row r="196" spans="2:5" x14ac:dyDescent="0.2">
      <c r="B196" s="711"/>
      <c r="C196" s="710"/>
      <c r="D196" s="710"/>
      <c r="E196" s="710"/>
    </row>
    <row r="197" spans="2:5" x14ac:dyDescent="0.2">
      <c r="B197" s="709"/>
      <c r="C197" s="710"/>
      <c r="D197" s="710"/>
      <c r="E197" s="710"/>
    </row>
    <row r="198" spans="2:5" x14ac:dyDescent="0.2">
      <c r="B198" s="709"/>
      <c r="C198" s="710"/>
      <c r="D198" s="710"/>
      <c r="E198" s="710"/>
    </row>
    <row r="199" spans="2:5" x14ac:dyDescent="0.2">
      <c r="B199" s="709"/>
      <c r="C199" s="710"/>
      <c r="D199" s="710"/>
      <c r="E199" s="710"/>
    </row>
    <row r="200" spans="2:5" x14ac:dyDescent="0.2">
      <c r="B200" s="711"/>
      <c r="C200" s="710"/>
      <c r="D200" s="710"/>
      <c r="E200" s="710"/>
    </row>
    <row r="201" spans="2:5" x14ac:dyDescent="0.2">
      <c r="B201" s="709"/>
      <c r="C201" s="710"/>
      <c r="D201" s="710"/>
      <c r="E201" s="710"/>
    </row>
    <row r="202" spans="2:5" x14ac:dyDescent="0.2">
      <c r="B202" s="709"/>
      <c r="C202" s="710"/>
      <c r="D202" s="710"/>
      <c r="E202" s="710"/>
    </row>
    <row r="203" spans="2:5" x14ac:dyDescent="0.2">
      <c r="B203" s="709"/>
      <c r="C203" s="710"/>
      <c r="D203" s="710"/>
      <c r="E203" s="710"/>
    </row>
    <row r="204" spans="2:5" x14ac:dyDescent="0.2">
      <c r="B204" s="711"/>
      <c r="C204" s="710"/>
      <c r="D204" s="710"/>
      <c r="E204" s="710"/>
    </row>
    <row r="205" spans="2:5" x14ac:dyDescent="0.2">
      <c r="B205" s="709"/>
      <c r="C205" s="710"/>
      <c r="D205" s="710"/>
      <c r="E205" s="710"/>
    </row>
    <row r="206" spans="2:5" x14ac:dyDescent="0.2">
      <c r="B206" s="709"/>
      <c r="C206" s="710"/>
      <c r="D206" s="710"/>
      <c r="E206" s="710"/>
    </row>
    <row r="207" spans="2:5" x14ac:dyDescent="0.2">
      <c r="B207" s="709"/>
      <c r="C207" s="710"/>
      <c r="D207" s="710"/>
      <c r="E207" s="710"/>
    </row>
    <row r="208" spans="2:5" x14ac:dyDescent="0.2">
      <c r="B208" s="711"/>
      <c r="C208" s="710"/>
      <c r="D208" s="710"/>
      <c r="E208" s="710"/>
    </row>
    <row r="209" spans="2:5" x14ac:dyDescent="0.2">
      <c r="B209" s="709"/>
      <c r="C209" s="710"/>
      <c r="D209" s="710"/>
      <c r="E209" s="710"/>
    </row>
    <row r="210" spans="2:5" x14ac:dyDescent="0.2">
      <c r="B210" s="709"/>
      <c r="C210" s="710"/>
      <c r="D210" s="710"/>
      <c r="E210" s="710"/>
    </row>
    <row r="211" spans="2:5" x14ac:dyDescent="0.2">
      <c r="B211" s="709"/>
      <c r="C211" s="710"/>
      <c r="D211" s="710"/>
      <c r="E211" s="710"/>
    </row>
    <row r="212" spans="2:5" x14ac:dyDescent="0.2">
      <c r="B212" s="711"/>
      <c r="C212" s="710"/>
      <c r="D212" s="710"/>
      <c r="E212" s="710"/>
    </row>
    <row r="213" spans="2:5" x14ac:dyDescent="0.2">
      <c r="B213" s="709"/>
      <c r="C213" s="710"/>
      <c r="D213" s="710"/>
      <c r="E213" s="710"/>
    </row>
    <row r="214" spans="2:5" x14ac:dyDescent="0.2">
      <c r="B214" s="709"/>
      <c r="C214" s="710"/>
      <c r="D214" s="710"/>
      <c r="E214" s="710"/>
    </row>
    <row r="215" spans="2:5" x14ac:dyDescent="0.2">
      <c r="B215" s="709"/>
      <c r="C215" s="710"/>
      <c r="D215" s="710"/>
      <c r="E215" s="710"/>
    </row>
    <row r="216" spans="2:5" x14ac:dyDescent="0.2">
      <c r="B216" s="711"/>
      <c r="C216" s="710"/>
      <c r="D216" s="710"/>
      <c r="E216" s="710"/>
    </row>
    <row r="217" spans="2:5" x14ac:dyDescent="0.2">
      <c r="B217" s="709"/>
      <c r="C217" s="710"/>
      <c r="D217" s="710"/>
      <c r="E217" s="710"/>
    </row>
    <row r="218" spans="2:5" x14ac:dyDescent="0.2">
      <c r="B218" s="709"/>
      <c r="C218" s="710"/>
      <c r="D218" s="710"/>
      <c r="E218" s="710"/>
    </row>
    <row r="219" spans="2:5" x14ac:dyDescent="0.2">
      <c r="B219" s="709"/>
      <c r="C219" s="710"/>
      <c r="D219" s="710"/>
      <c r="E219" s="710"/>
    </row>
    <row r="220" spans="2:5" x14ac:dyDescent="0.2">
      <c r="B220" s="711"/>
      <c r="C220" s="710"/>
      <c r="D220" s="710"/>
      <c r="E220" s="710"/>
    </row>
    <row r="221" spans="2:5" x14ac:dyDescent="0.2">
      <c r="B221" s="709"/>
      <c r="C221" s="710"/>
      <c r="D221" s="710"/>
      <c r="E221" s="710"/>
    </row>
    <row r="222" spans="2:5" x14ac:dyDescent="0.2">
      <c r="B222" s="709"/>
      <c r="C222" s="710"/>
      <c r="D222" s="710"/>
      <c r="E222" s="710"/>
    </row>
    <row r="223" spans="2:5" x14ac:dyDescent="0.2">
      <c r="B223" s="709"/>
      <c r="C223" s="710"/>
      <c r="D223" s="710"/>
      <c r="E223" s="710"/>
    </row>
    <row r="224" spans="2:5" x14ac:dyDescent="0.2">
      <c r="B224" s="711"/>
      <c r="C224" s="710"/>
      <c r="D224" s="710"/>
      <c r="E224" s="710"/>
    </row>
    <row r="225" spans="2:5" x14ac:dyDescent="0.2">
      <c r="B225" s="709"/>
      <c r="C225" s="710"/>
      <c r="D225" s="710"/>
      <c r="E225" s="710"/>
    </row>
    <row r="226" spans="2:5" x14ac:dyDescent="0.2">
      <c r="B226" s="709"/>
      <c r="C226" s="710"/>
      <c r="D226" s="710"/>
      <c r="E226" s="710"/>
    </row>
    <row r="227" spans="2:5" x14ac:dyDescent="0.2">
      <c r="B227" s="709"/>
      <c r="C227" s="710"/>
      <c r="D227" s="710"/>
      <c r="E227" s="710"/>
    </row>
    <row r="228" spans="2:5" x14ac:dyDescent="0.2">
      <c r="B228" s="711"/>
      <c r="C228" s="710"/>
      <c r="D228" s="710"/>
      <c r="E228" s="710"/>
    </row>
    <row r="229" spans="2:5" x14ac:dyDescent="0.2">
      <c r="B229" s="709"/>
      <c r="C229" s="710"/>
      <c r="D229" s="710"/>
      <c r="E229" s="710"/>
    </row>
    <row r="230" spans="2:5" x14ac:dyDescent="0.2">
      <c r="B230" s="709"/>
      <c r="C230" s="710"/>
      <c r="D230" s="710"/>
      <c r="E230" s="710"/>
    </row>
    <row r="231" spans="2:5" x14ac:dyDescent="0.2">
      <c r="B231" s="709"/>
      <c r="C231" s="710"/>
      <c r="D231" s="710"/>
      <c r="E231" s="710"/>
    </row>
    <row r="232" spans="2:5" x14ac:dyDescent="0.2">
      <c r="B232" s="711"/>
      <c r="C232" s="710"/>
      <c r="D232" s="710"/>
      <c r="E232" s="710"/>
    </row>
    <row r="233" spans="2:5" x14ac:dyDescent="0.2">
      <c r="B233" s="709"/>
      <c r="C233" s="710"/>
      <c r="D233" s="710"/>
      <c r="E233" s="710"/>
    </row>
    <row r="234" spans="2:5" x14ac:dyDescent="0.2">
      <c r="B234" s="709"/>
      <c r="C234" s="710"/>
      <c r="D234" s="710"/>
      <c r="E234" s="710"/>
    </row>
    <row r="235" spans="2:5" x14ac:dyDescent="0.2">
      <c r="B235" s="709"/>
      <c r="C235" s="710"/>
      <c r="D235" s="710"/>
      <c r="E235" s="710"/>
    </row>
    <row r="236" spans="2:5" x14ac:dyDescent="0.2">
      <c r="B236" s="711"/>
      <c r="C236" s="710"/>
      <c r="D236" s="710"/>
      <c r="E236" s="710"/>
    </row>
    <row r="237" spans="2:5" x14ac:dyDescent="0.2">
      <c r="B237" s="709"/>
      <c r="C237" s="710"/>
      <c r="D237" s="710"/>
      <c r="E237" s="710"/>
    </row>
    <row r="238" spans="2:5" x14ac:dyDescent="0.2">
      <c r="B238" s="709"/>
      <c r="C238" s="710"/>
      <c r="D238" s="710"/>
      <c r="E238" s="710"/>
    </row>
    <row r="239" spans="2:5" x14ac:dyDescent="0.2">
      <c r="B239" s="709"/>
      <c r="C239" s="710"/>
      <c r="D239" s="710"/>
      <c r="E239" s="710"/>
    </row>
    <row r="240" spans="2:5" x14ac:dyDescent="0.2">
      <c r="B240" s="711"/>
      <c r="C240" s="710"/>
      <c r="D240" s="710"/>
      <c r="E240" s="710"/>
    </row>
    <row r="241" spans="2:5" x14ac:dyDescent="0.2">
      <c r="B241" s="709"/>
      <c r="C241" s="710"/>
      <c r="D241" s="710"/>
      <c r="E241" s="710"/>
    </row>
    <row r="242" spans="2:5" x14ac:dyDescent="0.2">
      <c r="B242" s="709"/>
      <c r="C242" s="710"/>
      <c r="D242" s="710"/>
      <c r="E242" s="710"/>
    </row>
    <row r="243" spans="2:5" x14ac:dyDescent="0.2">
      <c r="B243" s="709"/>
      <c r="C243" s="710"/>
      <c r="D243" s="710"/>
      <c r="E243" s="710"/>
    </row>
    <row r="244" spans="2:5" x14ac:dyDescent="0.2">
      <c r="B244" s="711"/>
      <c r="C244" s="710"/>
      <c r="D244" s="710"/>
      <c r="E244" s="710"/>
    </row>
    <row r="245" spans="2:5" x14ac:dyDescent="0.2">
      <c r="B245" s="709"/>
      <c r="C245" s="710"/>
      <c r="D245" s="710"/>
      <c r="E245" s="710"/>
    </row>
    <row r="246" spans="2:5" x14ac:dyDescent="0.2">
      <c r="B246" s="709"/>
      <c r="C246" s="710"/>
      <c r="D246" s="710"/>
      <c r="E246" s="710"/>
    </row>
    <row r="247" spans="2:5" x14ac:dyDescent="0.2">
      <c r="B247" s="709"/>
      <c r="C247" s="710"/>
      <c r="D247" s="710"/>
      <c r="E247" s="710"/>
    </row>
    <row r="248" spans="2:5" x14ac:dyDescent="0.2">
      <c r="B248" s="711"/>
      <c r="C248" s="710"/>
      <c r="D248" s="710"/>
      <c r="E248" s="710"/>
    </row>
    <row r="249" spans="2:5" x14ac:dyDescent="0.2">
      <c r="B249" s="709"/>
      <c r="C249" s="710"/>
      <c r="D249" s="710"/>
      <c r="E249" s="710"/>
    </row>
    <row r="250" spans="2:5" x14ac:dyDescent="0.2">
      <c r="B250" s="709"/>
      <c r="C250" s="710"/>
      <c r="D250" s="710"/>
      <c r="E250" s="710"/>
    </row>
    <row r="251" spans="2:5" x14ac:dyDescent="0.2">
      <c r="B251" s="709"/>
      <c r="C251" s="710"/>
      <c r="D251" s="710"/>
      <c r="E251" s="710"/>
    </row>
    <row r="252" spans="2:5" x14ac:dyDescent="0.2">
      <c r="B252" s="711"/>
      <c r="C252" s="710"/>
      <c r="D252" s="710"/>
      <c r="E252" s="710"/>
    </row>
    <row r="253" spans="2:5" x14ac:dyDescent="0.2">
      <c r="B253" s="709"/>
      <c r="C253" s="710"/>
      <c r="D253" s="710"/>
      <c r="E253" s="710"/>
    </row>
    <row r="254" spans="2:5" x14ac:dyDescent="0.2">
      <c r="B254" s="709"/>
      <c r="C254" s="710"/>
      <c r="D254" s="710"/>
      <c r="E254" s="710"/>
    </row>
    <row r="255" spans="2:5" x14ac:dyDescent="0.2">
      <c r="B255" s="709"/>
      <c r="C255" s="710"/>
      <c r="D255" s="710"/>
      <c r="E255" s="710"/>
    </row>
    <row r="256" spans="2:5" x14ac:dyDescent="0.2">
      <c r="B256" s="711"/>
      <c r="C256" s="710"/>
      <c r="D256" s="710"/>
      <c r="E256" s="710"/>
    </row>
    <row r="257" spans="2:5" x14ac:dyDescent="0.2">
      <c r="B257" s="709"/>
      <c r="C257" s="710"/>
      <c r="D257" s="710"/>
      <c r="E257" s="710"/>
    </row>
    <row r="258" spans="2:5" x14ac:dyDescent="0.2">
      <c r="B258" s="709"/>
      <c r="C258" s="710"/>
      <c r="D258" s="710"/>
      <c r="E258" s="710"/>
    </row>
    <row r="259" spans="2:5" x14ac:dyDescent="0.2">
      <c r="B259" s="709"/>
      <c r="C259" s="710"/>
      <c r="D259" s="710"/>
      <c r="E259" s="710"/>
    </row>
    <row r="260" spans="2:5" x14ac:dyDescent="0.2">
      <c r="B260" s="711"/>
      <c r="C260" s="710"/>
      <c r="D260" s="710"/>
      <c r="E260" s="710"/>
    </row>
  </sheetData>
  <mergeCells count="10">
    <mergeCell ref="A51:A52"/>
    <mergeCell ref="A53:A55"/>
    <mergeCell ref="A56:A59"/>
    <mergeCell ref="A61:A64"/>
    <mergeCell ref="A66:A68"/>
    <mergeCell ref="A45:A47"/>
    <mergeCell ref="A30:A31"/>
    <mergeCell ref="A32:A34"/>
    <mergeCell ref="A35:A38"/>
    <mergeCell ref="A40:A43"/>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K124"/>
  <sheetViews>
    <sheetView workbookViewId="0">
      <selection activeCell="M29" sqref="M29"/>
    </sheetView>
  </sheetViews>
  <sheetFormatPr baseColWidth="10" defaultRowHeight="12" x14ac:dyDescent="0.2"/>
  <cols>
    <col min="1" max="1" width="20.85546875" style="27" bestFit="1" customWidth="1"/>
    <col min="2" max="2" width="11.5703125" style="27" bestFit="1" customWidth="1"/>
    <col min="3" max="3" width="11" style="27" bestFit="1" customWidth="1"/>
    <col min="4" max="4" width="11" style="27" customWidth="1"/>
    <col min="5" max="5" width="11.42578125" style="27"/>
    <col min="6" max="6" width="28.85546875" style="27" bestFit="1" customWidth="1"/>
    <col min="7" max="7" width="14.7109375" style="27" customWidth="1"/>
    <col min="8" max="9" width="9" style="27" bestFit="1" customWidth="1"/>
    <col min="10" max="10" width="11.42578125" style="27"/>
    <col min="11" max="11" width="24.42578125" style="27" customWidth="1"/>
    <col min="12" max="16384" width="11.42578125" style="27"/>
  </cols>
  <sheetData>
    <row r="1" spans="1:11" x14ac:dyDescent="0.2">
      <c r="A1" s="121" t="s">
        <v>425</v>
      </c>
      <c r="F1" s="121" t="s">
        <v>368</v>
      </c>
      <c r="G1" s="121"/>
      <c r="H1" s="121"/>
      <c r="I1" s="121"/>
      <c r="J1" s="121"/>
      <c r="K1" s="121"/>
    </row>
    <row r="2" spans="1:11" ht="12.75" thickBot="1" x14ac:dyDescent="0.25">
      <c r="F2" s="121"/>
      <c r="G2" s="121"/>
      <c r="H2" s="121"/>
      <c r="I2" s="121"/>
      <c r="J2" s="121"/>
      <c r="K2" s="121"/>
    </row>
    <row r="3" spans="1:11" ht="12.75" thickBot="1" x14ac:dyDescent="0.25">
      <c r="A3" s="394" t="s">
        <v>422</v>
      </c>
      <c r="B3" s="395" t="s">
        <v>423</v>
      </c>
      <c r="C3" s="395" t="s">
        <v>424</v>
      </c>
      <c r="F3" s="726" t="s">
        <v>84</v>
      </c>
      <c r="G3" s="726" t="s">
        <v>176</v>
      </c>
      <c r="H3" s="726" t="s">
        <v>320</v>
      </c>
      <c r="I3" s="726" t="s">
        <v>321</v>
      </c>
      <c r="J3" s="726" t="s">
        <v>322</v>
      </c>
      <c r="K3" s="726" t="s">
        <v>402</v>
      </c>
    </row>
    <row r="4" spans="1:11" ht="12.75" thickTop="1" x14ac:dyDescent="0.2">
      <c r="A4" s="283" t="s">
        <v>461</v>
      </c>
      <c r="B4" s="296">
        <v>6</v>
      </c>
      <c r="C4" s="297">
        <v>42461</v>
      </c>
      <c r="F4" s="556" t="s">
        <v>69</v>
      </c>
      <c r="G4" s="556" t="s">
        <v>118</v>
      </c>
      <c r="H4" s="330">
        <v>42577</v>
      </c>
      <c r="I4" s="330">
        <v>42579</v>
      </c>
      <c r="J4" s="557">
        <v>3</v>
      </c>
      <c r="K4" s="556" t="s">
        <v>775</v>
      </c>
    </row>
    <row r="5" spans="1:11" x14ac:dyDescent="0.2">
      <c r="A5" s="283" t="s">
        <v>391</v>
      </c>
      <c r="B5" s="296">
        <v>28.9</v>
      </c>
      <c r="C5" s="297">
        <v>42461</v>
      </c>
      <c r="F5" s="556" t="s">
        <v>69</v>
      </c>
      <c r="G5" s="556" t="s">
        <v>118</v>
      </c>
      <c r="H5" s="330">
        <v>42634</v>
      </c>
      <c r="I5" s="330">
        <v>42685</v>
      </c>
      <c r="J5" s="557">
        <v>52</v>
      </c>
      <c r="K5" s="556" t="s">
        <v>548</v>
      </c>
    </row>
    <row r="6" spans="1:11" x14ac:dyDescent="0.2">
      <c r="A6" s="283" t="s">
        <v>390</v>
      </c>
      <c r="B6" s="296">
        <v>21.4</v>
      </c>
      <c r="C6" s="297">
        <v>42461</v>
      </c>
      <c r="F6" s="556" t="s">
        <v>69</v>
      </c>
      <c r="G6" s="556" t="s">
        <v>183</v>
      </c>
      <c r="H6" s="330">
        <v>42698</v>
      </c>
      <c r="I6" s="330">
        <v>42719</v>
      </c>
      <c r="J6" s="557">
        <v>22</v>
      </c>
      <c r="K6" s="556" t="s">
        <v>548</v>
      </c>
    </row>
    <row r="7" spans="1:11" x14ac:dyDescent="0.2">
      <c r="A7" s="283" t="s">
        <v>435</v>
      </c>
      <c r="B7" s="296">
        <v>42</v>
      </c>
      <c r="C7" s="297">
        <v>42491</v>
      </c>
      <c r="F7" s="556" t="s">
        <v>87</v>
      </c>
      <c r="G7" s="556" t="s">
        <v>177</v>
      </c>
      <c r="H7" s="330">
        <v>42686</v>
      </c>
      <c r="I7" s="330">
        <v>42710</v>
      </c>
      <c r="J7" s="557">
        <v>25</v>
      </c>
      <c r="K7" s="556" t="s">
        <v>549</v>
      </c>
    </row>
    <row r="8" spans="1:11" x14ac:dyDescent="0.2">
      <c r="A8" s="283" t="s">
        <v>363</v>
      </c>
      <c r="B8" s="296">
        <v>517</v>
      </c>
      <c r="C8" s="297">
        <v>42491</v>
      </c>
      <c r="F8" s="556" t="s">
        <v>87</v>
      </c>
      <c r="G8" s="556" t="s">
        <v>177</v>
      </c>
      <c r="H8" s="330">
        <v>43020</v>
      </c>
      <c r="I8" s="330">
        <v>43044</v>
      </c>
      <c r="J8" s="557">
        <v>25</v>
      </c>
      <c r="K8" s="556" t="s">
        <v>549</v>
      </c>
    </row>
    <row r="9" spans="1:11" x14ac:dyDescent="0.2">
      <c r="A9" s="283" t="s">
        <v>392</v>
      </c>
      <c r="B9" s="296">
        <v>236</v>
      </c>
      <c r="C9" s="297">
        <v>42491</v>
      </c>
      <c r="F9" s="556" t="s">
        <v>88</v>
      </c>
      <c r="G9" s="556" t="s">
        <v>178</v>
      </c>
      <c r="H9" s="330">
        <v>42750</v>
      </c>
      <c r="I9" s="330">
        <v>42771</v>
      </c>
      <c r="J9" s="557">
        <v>22</v>
      </c>
      <c r="K9" s="556" t="s">
        <v>776</v>
      </c>
    </row>
    <row r="10" spans="1:11" x14ac:dyDescent="0.2">
      <c r="A10" s="283" t="s">
        <v>462</v>
      </c>
      <c r="B10" s="296">
        <v>69</v>
      </c>
      <c r="C10" s="297">
        <v>42522</v>
      </c>
      <c r="F10" s="556" t="s">
        <v>88</v>
      </c>
      <c r="G10" s="556" t="s">
        <v>189</v>
      </c>
      <c r="H10" s="330">
        <v>42767</v>
      </c>
      <c r="I10" s="330">
        <v>42788</v>
      </c>
      <c r="J10" s="557">
        <v>22</v>
      </c>
      <c r="K10" s="556" t="s">
        <v>776</v>
      </c>
    </row>
    <row r="11" spans="1:11" x14ac:dyDescent="0.2">
      <c r="A11" s="283" t="s">
        <v>437</v>
      </c>
      <c r="B11" s="296">
        <v>42</v>
      </c>
      <c r="C11" s="297">
        <v>42522</v>
      </c>
      <c r="F11" s="556" t="s">
        <v>89</v>
      </c>
      <c r="G11" s="556" t="s">
        <v>179</v>
      </c>
      <c r="H11" s="330">
        <v>42469</v>
      </c>
      <c r="I11" s="330">
        <v>42516</v>
      </c>
      <c r="J11" s="557">
        <v>48</v>
      </c>
      <c r="K11" s="556" t="s">
        <v>550</v>
      </c>
    </row>
    <row r="12" spans="1:11" x14ac:dyDescent="0.2">
      <c r="A12" s="283" t="s">
        <v>465</v>
      </c>
      <c r="B12" s="296">
        <v>64.599999999999994</v>
      </c>
      <c r="C12" s="297">
        <v>42552</v>
      </c>
      <c r="F12" s="556" t="s">
        <v>89</v>
      </c>
      <c r="G12" s="556" t="s">
        <v>179</v>
      </c>
      <c r="H12" s="330">
        <v>42857</v>
      </c>
      <c r="I12" s="330">
        <v>42886</v>
      </c>
      <c r="J12" s="557">
        <v>30</v>
      </c>
      <c r="K12" s="556" t="s">
        <v>549</v>
      </c>
    </row>
    <row r="13" spans="1:11" x14ac:dyDescent="0.2">
      <c r="A13" s="283" t="s">
        <v>477</v>
      </c>
      <c r="B13" s="296">
        <v>112</v>
      </c>
      <c r="C13" s="297">
        <v>42583</v>
      </c>
      <c r="F13" s="556" t="s">
        <v>89</v>
      </c>
      <c r="G13" s="556" t="s">
        <v>114</v>
      </c>
      <c r="H13" s="330">
        <v>42917</v>
      </c>
      <c r="I13" s="330">
        <v>42932</v>
      </c>
      <c r="J13" s="557">
        <v>16</v>
      </c>
      <c r="K13" s="556" t="s">
        <v>551</v>
      </c>
    </row>
    <row r="14" spans="1:11" x14ac:dyDescent="0.2">
      <c r="A14" s="283" t="s">
        <v>463</v>
      </c>
      <c r="B14" s="296">
        <v>21</v>
      </c>
      <c r="C14" s="297">
        <v>42583</v>
      </c>
      <c r="F14" s="556" t="s">
        <v>443</v>
      </c>
      <c r="G14" s="556" t="s">
        <v>552</v>
      </c>
      <c r="H14" s="330">
        <v>42688</v>
      </c>
      <c r="I14" s="330">
        <v>42735</v>
      </c>
      <c r="J14" s="557">
        <v>48</v>
      </c>
      <c r="K14" s="556" t="s">
        <v>553</v>
      </c>
    </row>
    <row r="15" spans="1:11" x14ac:dyDescent="0.2">
      <c r="A15" s="283" t="s">
        <v>414</v>
      </c>
      <c r="B15" s="296">
        <v>100</v>
      </c>
      <c r="C15" s="297">
        <v>42644</v>
      </c>
      <c r="F15" s="556" t="s">
        <v>443</v>
      </c>
      <c r="G15" s="556" t="s">
        <v>552</v>
      </c>
      <c r="H15" s="330">
        <v>42736</v>
      </c>
      <c r="I15" s="330">
        <v>42749</v>
      </c>
      <c r="J15" s="557">
        <v>14</v>
      </c>
      <c r="K15" s="556" t="s">
        <v>553</v>
      </c>
    </row>
    <row r="16" spans="1:11" x14ac:dyDescent="0.2">
      <c r="A16" s="283" t="s">
        <v>370</v>
      </c>
      <c r="B16" s="296">
        <v>50</v>
      </c>
      <c r="C16" s="297">
        <v>42644</v>
      </c>
      <c r="F16" s="556" t="s">
        <v>443</v>
      </c>
      <c r="G16" s="556" t="s">
        <v>554</v>
      </c>
      <c r="H16" s="330">
        <v>43045</v>
      </c>
      <c r="I16" s="330">
        <v>43066</v>
      </c>
      <c r="J16" s="557">
        <v>22</v>
      </c>
      <c r="K16" s="556" t="s">
        <v>553</v>
      </c>
    </row>
    <row r="17" spans="1:11" x14ac:dyDescent="0.2">
      <c r="A17" s="283" t="s">
        <v>449</v>
      </c>
      <c r="B17" s="296">
        <v>41</v>
      </c>
      <c r="C17" s="297">
        <v>42644</v>
      </c>
      <c r="F17" s="556" t="s">
        <v>67</v>
      </c>
      <c r="G17" s="556" t="s">
        <v>608</v>
      </c>
      <c r="H17" s="330">
        <v>42595</v>
      </c>
      <c r="I17" s="330">
        <v>42600</v>
      </c>
      <c r="J17" s="557">
        <v>6</v>
      </c>
      <c r="K17" s="556" t="s">
        <v>777</v>
      </c>
    </row>
    <row r="18" spans="1:11" x14ac:dyDescent="0.2">
      <c r="A18" s="283" t="s">
        <v>478</v>
      </c>
      <c r="B18" s="296">
        <v>34</v>
      </c>
      <c r="C18" s="297">
        <v>42644</v>
      </c>
      <c r="F18" s="556" t="s">
        <v>67</v>
      </c>
      <c r="G18" s="556" t="s">
        <v>180</v>
      </c>
      <c r="H18" s="330">
        <v>42687</v>
      </c>
      <c r="I18" s="330">
        <v>42697</v>
      </c>
      <c r="J18" s="557">
        <v>11</v>
      </c>
      <c r="K18" s="556" t="s">
        <v>555</v>
      </c>
    </row>
    <row r="19" spans="1:11" x14ac:dyDescent="0.2">
      <c r="A19" s="283" t="s">
        <v>479</v>
      </c>
      <c r="B19" s="296">
        <v>51.6</v>
      </c>
      <c r="C19" s="297">
        <v>42644</v>
      </c>
      <c r="F19" s="556" t="s">
        <v>67</v>
      </c>
      <c r="G19" s="556" t="s">
        <v>180</v>
      </c>
      <c r="H19" s="330">
        <v>42887</v>
      </c>
      <c r="I19" s="330">
        <v>42932</v>
      </c>
      <c r="J19" s="557">
        <v>46</v>
      </c>
      <c r="K19" s="556" t="s">
        <v>549</v>
      </c>
    </row>
    <row r="20" spans="1:11" x14ac:dyDescent="0.2">
      <c r="A20" s="283" t="s">
        <v>466</v>
      </c>
      <c r="B20" s="296">
        <v>48</v>
      </c>
      <c r="C20" s="297">
        <v>42705</v>
      </c>
      <c r="F20" s="556" t="s">
        <v>67</v>
      </c>
      <c r="G20" s="556" t="s">
        <v>99</v>
      </c>
      <c r="H20" s="330">
        <v>42751</v>
      </c>
      <c r="I20" s="330">
        <v>42806</v>
      </c>
      <c r="J20" s="557">
        <v>56</v>
      </c>
      <c r="K20" s="556" t="s">
        <v>555</v>
      </c>
    </row>
    <row r="21" spans="1:11" x14ac:dyDescent="0.2">
      <c r="A21" s="283" t="s">
        <v>434</v>
      </c>
      <c r="B21" s="296">
        <v>40</v>
      </c>
      <c r="C21" s="297">
        <v>42736</v>
      </c>
      <c r="F21" s="556" t="s">
        <v>67</v>
      </c>
      <c r="G21" s="556" t="s">
        <v>115</v>
      </c>
      <c r="H21" s="330">
        <v>42461</v>
      </c>
      <c r="I21" s="330">
        <v>42496</v>
      </c>
      <c r="J21" s="557">
        <v>36</v>
      </c>
      <c r="K21" s="556" t="s">
        <v>549</v>
      </c>
    </row>
    <row r="22" spans="1:11" x14ac:dyDescent="0.2">
      <c r="A22" s="283" t="s">
        <v>476</v>
      </c>
      <c r="B22" s="296">
        <v>23</v>
      </c>
      <c r="C22" s="297">
        <v>42795</v>
      </c>
      <c r="F22" s="556" t="s">
        <v>67</v>
      </c>
      <c r="G22" s="556" t="s">
        <v>115</v>
      </c>
      <c r="H22" s="330">
        <v>43067</v>
      </c>
      <c r="I22" s="330">
        <v>43100</v>
      </c>
      <c r="J22" s="557">
        <v>34</v>
      </c>
      <c r="K22" s="556" t="s">
        <v>549</v>
      </c>
    </row>
    <row r="23" spans="1:11" x14ac:dyDescent="0.2">
      <c r="F23" s="556" t="s">
        <v>67</v>
      </c>
      <c r="G23" s="556" t="s">
        <v>116</v>
      </c>
      <c r="H23" s="330">
        <v>42461</v>
      </c>
      <c r="I23" s="330">
        <v>42496</v>
      </c>
      <c r="J23" s="557">
        <v>36</v>
      </c>
      <c r="K23" s="556" t="s">
        <v>549</v>
      </c>
    </row>
    <row r="24" spans="1:11" x14ac:dyDescent="0.2">
      <c r="F24" s="556" t="s">
        <v>67</v>
      </c>
      <c r="G24" s="556" t="s">
        <v>116</v>
      </c>
      <c r="H24" s="330">
        <v>43067</v>
      </c>
      <c r="I24" s="330">
        <v>43100</v>
      </c>
      <c r="J24" s="557">
        <v>34</v>
      </c>
      <c r="K24" s="556" t="s">
        <v>549</v>
      </c>
    </row>
    <row r="25" spans="1:11" ht="45" x14ac:dyDescent="0.2">
      <c r="F25" s="556" t="s">
        <v>67</v>
      </c>
      <c r="G25" s="556" t="s">
        <v>778</v>
      </c>
      <c r="H25" s="330">
        <v>42660</v>
      </c>
      <c r="I25" s="330">
        <v>42691</v>
      </c>
      <c r="J25" s="557">
        <v>32</v>
      </c>
      <c r="K25" s="556" t="s">
        <v>779</v>
      </c>
    </row>
    <row r="26" spans="1:11" ht="67.5" x14ac:dyDescent="0.2">
      <c r="F26" s="556" t="s">
        <v>67</v>
      </c>
      <c r="G26" s="556" t="s">
        <v>780</v>
      </c>
      <c r="H26" s="330">
        <v>42695</v>
      </c>
      <c r="I26" s="330">
        <v>42726</v>
      </c>
      <c r="J26" s="557">
        <v>32</v>
      </c>
      <c r="K26" s="556" t="s">
        <v>779</v>
      </c>
    </row>
    <row r="27" spans="1:11" ht="33.75" x14ac:dyDescent="0.2">
      <c r="F27" s="556" t="s">
        <v>67</v>
      </c>
      <c r="G27" s="556" t="s">
        <v>781</v>
      </c>
      <c r="H27" s="330">
        <v>42604</v>
      </c>
      <c r="I27" s="330">
        <v>42615</v>
      </c>
      <c r="J27" s="557">
        <v>12</v>
      </c>
      <c r="K27" s="556" t="s">
        <v>779</v>
      </c>
    </row>
    <row r="28" spans="1:11" ht="33.75" x14ac:dyDescent="0.2">
      <c r="F28" s="556" t="s">
        <v>67</v>
      </c>
      <c r="G28" s="556" t="s">
        <v>782</v>
      </c>
      <c r="H28" s="330">
        <v>42590</v>
      </c>
      <c r="I28" s="330">
        <v>42601</v>
      </c>
      <c r="J28" s="557">
        <v>12</v>
      </c>
      <c r="K28" s="556" t="s">
        <v>779</v>
      </c>
    </row>
    <row r="29" spans="1:11" ht="45" x14ac:dyDescent="0.2">
      <c r="F29" s="556" t="s">
        <v>67</v>
      </c>
      <c r="G29" s="556" t="s">
        <v>783</v>
      </c>
      <c r="H29" s="330">
        <v>42641</v>
      </c>
      <c r="I29" s="330">
        <v>42656</v>
      </c>
      <c r="J29" s="557">
        <v>16</v>
      </c>
      <c r="K29" s="556" t="s">
        <v>779</v>
      </c>
    </row>
    <row r="30" spans="1:11" ht="45" x14ac:dyDescent="0.2">
      <c r="F30" s="556" t="s">
        <v>67</v>
      </c>
      <c r="G30" s="556" t="s">
        <v>784</v>
      </c>
      <c r="H30" s="330">
        <v>42622</v>
      </c>
      <c r="I30" s="330">
        <v>42641</v>
      </c>
      <c r="J30" s="557">
        <v>20</v>
      </c>
      <c r="K30" s="556" t="s">
        <v>779</v>
      </c>
    </row>
    <row r="31" spans="1:11" ht="45" x14ac:dyDescent="0.2">
      <c r="F31" s="556" t="s">
        <v>67</v>
      </c>
      <c r="G31" s="556" t="s">
        <v>785</v>
      </c>
      <c r="H31" s="330">
        <v>42587</v>
      </c>
      <c r="I31" s="330">
        <v>42620</v>
      </c>
      <c r="J31" s="557">
        <v>34</v>
      </c>
      <c r="K31" s="556" t="s">
        <v>779</v>
      </c>
    </row>
    <row r="32" spans="1:11" ht="45" x14ac:dyDescent="0.2">
      <c r="F32" s="556" t="s">
        <v>67</v>
      </c>
      <c r="G32" s="556" t="s">
        <v>786</v>
      </c>
      <c r="H32" s="330">
        <v>42552</v>
      </c>
      <c r="I32" s="330">
        <v>42585</v>
      </c>
      <c r="J32" s="557">
        <v>34</v>
      </c>
      <c r="K32" s="556" t="s">
        <v>779</v>
      </c>
    </row>
    <row r="33" spans="6:11" x14ac:dyDescent="0.2">
      <c r="F33" s="556" t="s">
        <v>67</v>
      </c>
      <c r="G33" s="556" t="s">
        <v>609</v>
      </c>
      <c r="H33" s="330">
        <v>42583</v>
      </c>
      <c r="I33" s="330">
        <v>42594</v>
      </c>
      <c r="J33" s="557">
        <v>12</v>
      </c>
      <c r="K33" s="556" t="s">
        <v>787</v>
      </c>
    </row>
    <row r="34" spans="6:11" ht="33.75" x14ac:dyDescent="0.2">
      <c r="F34" s="556" t="s">
        <v>67</v>
      </c>
      <c r="G34" s="556" t="s">
        <v>788</v>
      </c>
      <c r="H34" s="330">
        <v>42569</v>
      </c>
      <c r="I34" s="330">
        <v>42571</v>
      </c>
      <c r="J34" s="557">
        <v>3</v>
      </c>
      <c r="K34" s="556" t="s">
        <v>779</v>
      </c>
    </row>
    <row r="35" spans="6:11" ht="56.25" x14ac:dyDescent="0.2">
      <c r="F35" s="556" t="s">
        <v>67</v>
      </c>
      <c r="G35" s="556" t="s">
        <v>789</v>
      </c>
      <c r="H35" s="330">
        <v>42572</v>
      </c>
      <c r="I35" s="330">
        <v>42574</v>
      </c>
      <c r="J35" s="557">
        <v>3</v>
      </c>
      <c r="K35" s="556" t="s">
        <v>779</v>
      </c>
    </row>
    <row r="36" spans="6:11" ht="45" x14ac:dyDescent="0.2">
      <c r="F36" s="556" t="s">
        <v>67</v>
      </c>
      <c r="G36" s="556" t="s">
        <v>790</v>
      </c>
      <c r="H36" s="330">
        <v>42555</v>
      </c>
      <c r="I36" s="330">
        <v>42568</v>
      </c>
      <c r="J36" s="557">
        <v>14</v>
      </c>
      <c r="K36" s="556" t="s">
        <v>779</v>
      </c>
    </row>
    <row r="37" spans="6:11" ht="45" x14ac:dyDescent="0.2">
      <c r="F37" s="556" t="s">
        <v>67</v>
      </c>
      <c r="G37" s="556" t="s">
        <v>791</v>
      </c>
      <c r="H37" s="330">
        <v>42575</v>
      </c>
      <c r="I37" s="330">
        <v>42587</v>
      </c>
      <c r="J37" s="557">
        <v>13</v>
      </c>
      <c r="K37" s="556" t="s">
        <v>779</v>
      </c>
    </row>
    <row r="38" spans="6:11" x14ac:dyDescent="0.2">
      <c r="F38" s="556" t="s">
        <v>67</v>
      </c>
      <c r="G38" s="556" t="s">
        <v>606</v>
      </c>
      <c r="H38" s="330">
        <v>42604</v>
      </c>
      <c r="I38" s="330">
        <v>42615</v>
      </c>
      <c r="J38" s="557">
        <v>12</v>
      </c>
      <c r="K38" s="556" t="s">
        <v>792</v>
      </c>
    </row>
    <row r="39" spans="6:11" x14ac:dyDescent="0.2">
      <c r="F39" s="556" t="s">
        <v>67</v>
      </c>
      <c r="G39" s="556" t="s">
        <v>482</v>
      </c>
      <c r="H39" s="330">
        <v>42943</v>
      </c>
      <c r="I39" s="330">
        <v>42962</v>
      </c>
      <c r="J39" s="557">
        <v>20</v>
      </c>
      <c r="K39" s="556" t="s">
        <v>549</v>
      </c>
    </row>
    <row r="40" spans="6:11" x14ac:dyDescent="0.2">
      <c r="F40" s="556" t="s">
        <v>67</v>
      </c>
      <c r="G40" s="556" t="s">
        <v>117</v>
      </c>
      <c r="H40" s="330">
        <v>42837</v>
      </c>
      <c r="I40" s="330">
        <v>42856</v>
      </c>
      <c r="J40" s="557">
        <v>20</v>
      </c>
      <c r="K40" s="556" t="s">
        <v>549</v>
      </c>
    </row>
    <row r="41" spans="6:11" x14ac:dyDescent="0.2">
      <c r="F41" s="556" t="s">
        <v>67</v>
      </c>
      <c r="G41" s="556" t="s">
        <v>181</v>
      </c>
      <c r="H41" s="330">
        <v>42570</v>
      </c>
      <c r="I41" s="330">
        <v>42579</v>
      </c>
      <c r="J41" s="557">
        <v>10</v>
      </c>
      <c r="K41" s="556" t="s">
        <v>793</v>
      </c>
    </row>
    <row r="42" spans="6:11" x14ac:dyDescent="0.2">
      <c r="F42" s="556" t="s">
        <v>67</v>
      </c>
      <c r="G42" s="556" t="s">
        <v>181</v>
      </c>
      <c r="H42" s="330">
        <v>42990</v>
      </c>
      <c r="I42" s="330">
        <v>43019</v>
      </c>
      <c r="J42" s="557">
        <v>30</v>
      </c>
      <c r="K42" s="556" t="s">
        <v>549</v>
      </c>
    </row>
    <row r="43" spans="6:11" x14ac:dyDescent="0.2">
      <c r="F43" s="556" t="s">
        <v>67</v>
      </c>
      <c r="G43" s="556" t="s">
        <v>483</v>
      </c>
      <c r="H43" s="330">
        <v>42590</v>
      </c>
      <c r="I43" s="330">
        <v>42619</v>
      </c>
      <c r="J43" s="557">
        <v>30</v>
      </c>
      <c r="K43" s="556" t="s">
        <v>794</v>
      </c>
    </row>
    <row r="44" spans="6:11" x14ac:dyDescent="0.2">
      <c r="F44" s="556" t="s">
        <v>67</v>
      </c>
      <c r="G44" s="556" t="s">
        <v>483</v>
      </c>
      <c r="H44" s="330">
        <v>42807</v>
      </c>
      <c r="I44" s="330">
        <v>42836</v>
      </c>
      <c r="J44" s="557">
        <v>30</v>
      </c>
      <c r="K44" s="556" t="s">
        <v>549</v>
      </c>
    </row>
    <row r="45" spans="6:11" x14ac:dyDescent="0.2">
      <c r="F45" s="556" t="s">
        <v>67</v>
      </c>
      <c r="G45" s="556" t="s">
        <v>100</v>
      </c>
      <c r="H45" s="330">
        <v>42374</v>
      </c>
      <c r="I45" s="330">
        <v>42382</v>
      </c>
      <c r="J45" s="557">
        <v>9</v>
      </c>
      <c r="K45" s="556" t="s">
        <v>481</v>
      </c>
    </row>
    <row r="46" spans="6:11" x14ac:dyDescent="0.2">
      <c r="F46" s="556" t="s">
        <v>67</v>
      </c>
      <c r="G46" s="556" t="s">
        <v>100</v>
      </c>
      <c r="H46" s="330">
        <v>42676</v>
      </c>
      <c r="I46" s="330">
        <v>42686</v>
      </c>
      <c r="J46" s="557">
        <v>11</v>
      </c>
      <c r="K46" s="556" t="s">
        <v>549</v>
      </c>
    </row>
    <row r="47" spans="6:11" x14ac:dyDescent="0.2">
      <c r="F47" s="556" t="s">
        <v>67</v>
      </c>
      <c r="G47" s="556" t="s">
        <v>100</v>
      </c>
      <c r="H47" s="330">
        <v>42933</v>
      </c>
      <c r="I47" s="330">
        <v>42942</v>
      </c>
      <c r="J47" s="557">
        <v>10</v>
      </c>
      <c r="K47" s="556" t="s">
        <v>549</v>
      </c>
    </row>
    <row r="48" spans="6:11" x14ac:dyDescent="0.2">
      <c r="F48" s="556" t="s">
        <v>67</v>
      </c>
      <c r="G48" s="556" t="s">
        <v>101</v>
      </c>
      <c r="H48" s="330">
        <v>42374</v>
      </c>
      <c r="I48" s="330">
        <v>42382</v>
      </c>
      <c r="J48" s="557">
        <v>9</v>
      </c>
      <c r="K48" s="556" t="s">
        <v>481</v>
      </c>
    </row>
    <row r="49" spans="6:11" x14ac:dyDescent="0.2">
      <c r="F49" s="556" t="s">
        <v>67</v>
      </c>
      <c r="G49" s="556" t="s">
        <v>101</v>
      </c>
      <c r="H49" s="330">
        <v>42676</v>
      </c>
      <c r="I49" s="330">
        <v>42686</v>
      </c>
      <c r="J49" s="557">
        <v>11</v>
      </c>
      <c r="K49" s="556" t="s">
        <v>549</v>
      </c>
    </row>
    <row r="50" spans="6:11" x14ac:dyDescent="0.2">
      <c r="F50" s="556" t="s">
        <v>67</v>
      </c>
      <c r="G50" s="556" t="s">
        <v>101</v>
      </c>
      <c r="H50" s="330">
        <v>42933</v>
      </c>
      <c r="I50" s="330">
        <v>42942</v>
      </c>
      <c r="J50" s="557">
        <v>10</v>
      </c>
      <c r="K50" s="556" t="s">
        <v>549</v>
      </c>
    </row>
    <row r="51" spans="6:11" ht="22.5" x14ac:dyDescent="0.2">
      <c r="F51" s="556" t="s">
        <v>556</v>
      </c>
      <c r="G51" s="556" t="s">
        <v>557</v>
      </c>
      <c r="H51" s="330">
        <v>42904</v>
      </c>
      <c r="I51" s="330">
        <v>42904</v>
      </c>
      <c r="J51" s="557">
        <v>1</v>
      </c>
      <c r="K51" s="556" t="s">
        <v>558</v>
      </c>
    </row>
    <row r="52" spans="6:11" x14ac:dyDescent="0.2">
      <c r="F52" s="556" t="s">
        <v>556</v>
      </c>
      <c r="G52" s="556" t="s">
        <v>559</v>
      </c>
      <c r="H52" s="330">
        <v>42638</v>
      </c>
      <c r="I52" s="330">
        <v>42638</v>
      </c>
      <c r="J52" s="557">
        <v>1</v>
      </c>
      <c r="K52" s="556" t="s">
        <v>558</v>
      </c>
    </row>
    <row r="53" spans="6:11" ht="22.5" x14ac:dyDescent="0.2">
      <c r="F53" s="556" t="s">
        <v>556</v>
      </c>
      <c r="G53" s="556" t="s">
        <v>560</v>
      </c>
      <c r="H53" s="330">
        <v>42645</v>
      </c>
      <c r="I53" s="330">
        <v>42645</v>
      </c>
      <c r="J53" s="557">
        <v>1</v>
      </c>
      <c r="K53" s="556" t="s">
        <v>558</v>
      </c>
    </row>
    <row r="54" spans="6:11" x14ac:dyDescent="0.2">
      <c r="F54" s="556" t="s">
        <v>561</v>
      </c>
      <c r="G54" s="556" t="s">
        <v>562</v>
      </c>
      <c r="H54" s="330">
        <v>42666</v>
      </c>
      <c r="I54" s="330">
        <v>42666</v>
      </c>
      <c r="J54" s="557">
        <v>1</v>
      </c>
      <c r="K54" s="556" t="s">
        <v>558</v>
      </c>
    </row>
    <row r="55" spans="6:11" x14ac:dyDescent="0.2">
      <c r="F55" s="556" t="s">
        <v>561</v>
      </c>
      <c r="G55" s="556" t="s">
        <v>563</v>
      </c>
      <c r="H55" s="330">
        <v>42595</v>
      </c>
      <c r="I55" s="330">
        <v>42596</v>
      </c>
      <c r="J55" s="557">
        <v>2</v>
      </c>
      <c r="K55" s="556" t="s">
        <v>558</v>
      </c>
    </row>
    <row r="56" spans="6:11" x14ac:dyDescent="0.2">
      <c r="F56" s="556" t="s">
        <v>90</v>
      </c>
      <c r="G56" s="556" t="s">
        <v>564</v>
      </c>
      <c r="H56" s="330">
        <v>42614</v>
      </c>
      <c r="I56" s="330">
        <v>42615</v>
      </c>
      <c r="J56" s="557">
        <v>2</v>
      </c>
      <c r="K56" s="556" t="s">
        <v>565</v>
      </c>
    </row>
    <row r="57" spans="6:11" x14ac:dyDescent="0.2">
      <c r="F57" s="556" t="s">
        <v>90</v>
      </c>
      <c r="G57" s="556" t="s">
        <v>564</v>
      </c>
      <c r="H57" s="330">
        <v>42795</v>
      </c>
      <c r="I57" s="330">
        <v>42800</v>
      </c>
      <c r="J57" s="557">
        <v>6</v>
      </c>
      <c r="K57" s="556" t="s">
        <v>565</v>
      </c>
    </row>
    <row r="58" spans="6:11" x14ac:dyDescent="0.2">
      <c r="F58" s="556" t="s">
        <v>90</v>
      </c>
      <c r="G58" s="556" t="s">
        <v>566</v>
      </c>
      <c r="H58" s="330">
        <v>42644</v>
      </c>
      <c r="I58" s="330">
        <v>42645</v>
      </c>
      <c r="J58" s="557">
        <v>2</v>
      </c>
      <c r="K58" s="556" t="s">
        <v>565</v>
      </c>
    </row>
    <row r="59" spans="6:11" x14ac:dyDescent="0.2">
      <c r="F59" s="556" t="s">
        <v>90</v>
      </c>
      <c r="G59" s="556" t="s">
        <v>566</v>
      </c>
      <c r="H59" s="330">
        <v>42826</v>
      </c>
      <c r="I59" s="330">
        <v>42831</v>
      </c>
      <c r="J59" s="557">
        <v>6</v>
      </c>
      <c r="K59" s="556" t="s">
        <v>565</v>
      </c>
    </row>
    <row r="60" spans="6:11" x14ac:dyDescent="0.2">
      <c r="F60" s="556" t="s">
        <v>90</v>
      </c>
      <c r="G60" s="556" t="s">
        <v>513</v>
      </c>
      <c r="H60" s="330">
        <v>42614</v>
      </c>
      <c r="I60" s="330">
        <v>42615</v>
      </c>
      <c r="J60" s="557">
        <v>2</v>
      </c>
      <c r="K60" s="556" t="s">
        <v>565</v>
      </c>
    </row>
    <row r="61" spans="6:11" x14ac:dyDescent="0.2">
      <c r="F61" s="556" t="s">
        <v>90</v>
      </c>
      <c r="G61" s="556" t="s">
        <v>513</v>
      </c>
      <c r="H61" s="330">
        <v>42795</v>
      </c>
      <c r="I61" s="330">
        <v>42800</v>
      </c>
      <c r="J61" s="557">
        <v>6</v>
      </c>
      <c r="K61" s="556" t="s">
        <v>565</v>
      </c>
    </row>
    <row r="62" spans="6:11" x14ac:dyDescent="0.2">
      <c r="F62" s="556" t="s">
        <v>90</v>
      </c>
      <c r="G62" s="556" t="s">
        <v>567</v>
      </c>
      <c r="H62" s="330">
        <v>42614</v>
      </c>
      <c r="I62" s="330">
        <v>42615</v>
      </c>
      <c r="J62" s="557">
        <v>2</v>
      </c>
      <c r="K62" s="556" t="s">
        <v>565</v>
      </c>
    </row>
    <row r="63" spans="6:11" x14ac:dyDescent="0.2">
      <c r="F63" s="556" t="s">
        <v>90</v>
      </c>
      <c r="G63" s="556" t="s">
        <v>567</v>
      </c>
      <c r="H63" s="330">
        <v>42795</v>
      </c>
      <c r="I63" s="330">
        <v>42800</v>
      </c>
      <c r="J63" s="557">
        <v>6</v>
      </c>
      <c r="K63" s="556" t="s">
        <v>565</v>
      </c>
    </row>
    <row r="64" spans="6:11" x14ac:dyDescent="0.2">
      <c r="F64" s="556" t="s">
        <v>90</v>
      </c>
      <c r="G64" s="556" t="s">
        <v>568</v>
      </c>
      <c r="H64" s="330">
        <v>42644</v>
      </c>
      <c r="I64" s="330">
        <v>42645</v>
      </c>
      <c r="J64" s="557">
        <v>2</v>
      </c>
      <c r="K64" s="556" t="s">
        <v>565</v>
      </c>
    </row>
    <row r="65" spans="6:11" x14ac:dyDescent="0.2">
      <c r="F65" s="556" t="s">
        <v>90</v>
      </c>
      <c r="G65" s="556" t="s">
        <v>568</v>
      </c>
      <c r="H65" s="330">
        <v>42795</v>
      </c>
      <c r="I65" s="330">
        <v>42800</v>
      </c>
      <c r="J65" s="557">
        <v>6</v>
      </c>
      <c r="K65" s="556" t="s">
        <v>565</v>
      </c>
    </row>
    <row r="66" spans="6:11" x14ac:dyDescent="0.2">
      <c r="F66" s="556" t="s">
        <v>90</v>
      </c>
      <c r="G66" s="556" t="s">
        <v>569</v>
      </c>
      <c r="H66" s="330">
        <v>42644</v>
      </c>
      <c r="I66" s="330">
        <v>42645</v>
      </c>
      <c r="J66" s="557">
        <v>2</v>
      </c>
      <c r="K66" s="556" t="s">
        <v>565</v>
      </c>
    </row>
    <row r="67" spans="6:11" x14ac:dyDescent="0.2">
      <c r="F67" s="556" t="s">
        <v>90</v>
      </c>
      <c r="G67" s="556" t="s">
        <v>569</v>
      </c>
      <c r="H67" s="330">
        <v>42795</v>
      </c>
      <c r="I67" s="330">
        <v>42800</v>
      </c>
      <c r="J67" s="557">
        <v>6</v>
      </c>
      <c r="K67" s="556" t="s">
        <v>565</v>
      </c>
    </row>
    <row r="68" spans="6:11" x14ac:dyDescent="0.2">
      <c r="F68" s="556" t="s">
        <v>90</v>
      </c>
      <c r="G68" s="556" t="s">
        <v>570</v>
      </c>
      <c r="H68" s="330">
        <v>42552</v>
      </c>
      <c r="I68" s="330">
        <v>42553</v>
      </c>
      <c r="J68" s="557">
        <v>2</v>
      </c>
      <c r="K68" s="556" t="s">
        <v>565</v>
      </c>
    </row>
    <row r="69" spans="6:11" x14ac:dyDescent="0.2">
      <c r="F69" s="556" t="s">
        <v>90</v>
      </c>
      <c r="G69" s="556" t="s">
        <v>571</v>
      </c>
      <c r="H69" s="330">
        <v>42579</v>
      </c>
      <c r="I69" s="330">
        <v>42581</v>
      </c>
      <c r="J69" s="557">
        <v>3</v>
      </c>
      <c r="K69" s="556" t="s">
        <v>795</v>
      </c>
    </row>
    <row r="70" spans="6:11" x14ac:dyDescent="0.2">
      <c r="F70" s="556" t="s">
        <v>90</v>
      </c>
      <c r="G70" s="556" t="s">
        <v>571</v>
      </c>
      <c r="H70" s="330">
        <v>42856</v>
      </c>
      <c r="I70" s="330">
        <v>42858</v>
      </c>
      <c r="J70" s="557">
        <v>3</v>
      </c>
      <c r="K70" s="556" t="s">
        <v>565</v>
      </c>
    </row>
    <row r="71" spans="6:11" x14ac:dyDescent="0.2">
      <c r="F71" s="556" t="s">
        <v>90</v>
      </c>
      <c r="G71" s="556" t="s">
        <v>572</v>
      </c>
      <c r="H71" s="330">
        <v>42576</v>
      </c>
      <c r="I71" s="330">
        <v>42578</v>
      </c>
      <c r="J71" s="557">
        <v>3</v>
      </c>
      <c r="K71" s="556" t="s">
        <v>795</v>
      </c>
    </row>
    <row r="72" spans="6:11" x14ac:dyDescent="0.2">
      <c r="F72" s="556" t="s">
        <v>90</v>
      </c>
      <c r="G72" s="556" t="s">
        <v>572</v>
      </c>
      <c r="H72" s="330">
        <v>42856</v>
      </c>
      <c r="I72" s="330">
        <v>42858</v>
      </c>
      <c r="J72" s="557">
        <v>3</v>
      </c>
      <c r="K72" s="556" t="s">
        <v>565</v>
      </c>
    </row>
    <row r="73" spans="6:11" x14ac:dyDescent="0.2">
      <c r="F73" s="556" t="s">
        <v>90</v>
      </c>
      <c r="G73" s="556" t="s">
        <v>573</v>
      </c>
      <c r="H73" s="330">
        <v>42572</v>
      </c>
      <c r="I73" s="330">
        <v>42574</v>
      </c>
      <c r="J73" s="557">
        <v>3</v>
      </c>
      <c r="K73" s="556" t="s">
        <v>795</v>
      </c>
    </row>
    <row r="74" spans="6:11" x14ac:dyDescent="0.2">
      <c r="F74" s="556" t="s">
        <v>90</v>
      </c>
      <c r="G74" s="556" t="s">
        <v>573</v>
      </c>
      <c r="H74" s="330">
        <v>42856</v>
      </c>
      <c r="I74" s="330">
        <v>42858</v>
      </c>
      <c r="J74" s="557">
        <v>3</v>
      </c>
      <c r="K74" s="556" t="s">
        <v>565</v>
      </c>
    </row>
    <row r="75" spans="6:11" x14ac:dyDescent="0.2">
      <c r="F75" s="556" t="s">
        <v>90</v>
      </c>
      <c r="G75" s="556" t="s">
        <v>574</v>
      </c>
      <c r="H75" s="330">
        <v>42614</v>
      </c>
      <c r="I75" s="330">
        <v>42615</v>
      </c>
      <c r="J75" s="557">
        <v>2</v>
      </c>
      <c r="K75" s="556" t="s">
        <v>565</v>
      </c>
    </row>
    <row r="76" spans="6:11" x14ac:dyDescent="0.2">
      <c r="F76" s="556" t="s">
        <v>90</v>
      </c>
      <c r="G76" s="556" t="s">
        <v>575</v>
      </c>
      <c r="H76" s="330">
        <v>42583</v>
      </c>
      <c r="I76" s="330">
        <v>42584</v>
      </c>
      <c r="J76" s="557">
        <v>2</v>
      </c>
      <c r="K76" s="556" t="s">
        <v>565</v>
      </c>
    </row>
    <row r="77" spans="6:11" x14ac:dyDescent="0.2">
      <c r="F77" s="556" t="s">
        <v>90</v>
      </c>
      <c r="G77" s="556" t="s">
        <v>576</v>
      </c>
      <c r="H77" s="330">
        <v>42583</v>
      </c>
      <c r="I77" s="330">
        <v>42584</v>
      </c>
      <c r="J77" s="557">
        <v>2</v>
      </c>
      <c r="K77" s="556" t="s">
        <v>565</v>
      </c>
    </row>
    <row r="78" spans="6:11" x14ac:dyDescent="0.2">
      <c r="F78" s="556" t="s">
        <v>90</v>
      </c>
      <c r="G78" s="556" t="s">
        <v>577</v>
      </c>
      <c r="H78" s="330">
        <v>42552</v>
      </c>
      <c r="I78" s="330">
        <v>42553</v>
      </c>
      <c r="J78" s="557">
        <v>2</v>
      </c>
      <c r="K78" s="556" t="s">
        <v>565</v>
      </c>
    </row>
    <row r="79" spans="6:11" x14ac:dyDescent="0.2">
      <c r="F79" s="556" t="s">
        <v>90</v>
      </c>
      <c r="G79" s="556" t="s">
        <v>578</v>
      </c>
      <c r="H79" s="330">
        <v>42614</v>
      </c>
      <c r="I79" s="330">
        <v>42615</v>
      </c>
      <c r="J79" s="557">
        <v>2</v>
      </c>
      <c r="K79" s="556" t="s">
        <v>565</v>
      </c>
    </row>
    <row r="80" spans="6:11" x14ac:dyDescent="0.2">
      <c r="F80" s="556" t="s">
        <v>90</v>
      </c>
      <c r="G80" s="556" t="s">
        <v>579</v>
      </c>
      <c r="H80" s="330">
        <v>42586</v>
      </c>
      <c r="I80" s="330">
        <v>42588</v>
      </c>
      <c r="J80" s="557">
        <v>3</v>
      </c>
      <c r="K80" s="556" t="s">
        <v>795</v>
      </c>
    </row>
    <row r="81" spans="6:11" x14ac:dyDescent="0.2">
      <c r="F81" s="556" t="s">
        <v>90</v>
      </c>
      <c r="G81" s="556" t="s">
        <v>579</v>
      </c>
      <c r="H81" s="330">
        <v>42856</v>
      </c>
      <c r="I81" s="330">
        <v>42858</v>
      </c>
      <c r="J81" s="557">
        <v>3</v>
      </c>
      <c r="K81" s="556" t="s">
        <v>565</v>
      </c>
    </row>
    <row r="82" spans="6:11" x14ac:dyDescent="0.2">
      <c r="F82" s="556" t="s">
        <v>90</v>
      </c>
      <c r="G82" s="556" t="s">
        <v>580</v>
      </c>
      <c r="H82" s="330">
        <v>42856</v>
      </c>
      <c r="I82" s="330">
        <v>42858</v>
      </c>
      <c r="J82" s="557">
        <v>3</v>
      </c>
      <c r="K82" s="556" t="s">
        <v>565</v>
      </c>
    </row>
    <row r="83" spans="6:11" x14ac:dyDescent="0.2">
      <c r="F83" s="556" t="s">
        <v>90</v>
      </c>
      <c r="G83" s="556" t="s">
        <v>581</v>
      </c>
      <c r="H83" s="330">
        <v>42583</v>
      </c>
      <c r="I83" s="330">
        <v>42585</v>
      </c>
      <c r="J83" s="557">
        <v>3</v>
      </c>
      <c r="K83" s="556" t="s">
        <v>795</v>
      </c>
    </row>
    <row r="84" spans="6:11" x14ac:dyDescent="0.2">
      <c r="F84" s="556" t="s">
        <v>90</v>
      </c>
      <c r="G84" s="556" t="s">
        <v>581</v>
      </c>
      <c r="H84" s="330">
        <v>42856</v>
      </c>
      <c r="I84" s="330">
        <v>42858</v>
      </c>
      <c r="J84" s="557">
        <v>3</v>
      </c>
      <c r="K84" s="556" t="s">
        <v>565</v>
      </c>
    </row>
    <row r="85" spans="6:11" x14ac:dyDescent="0.2">
      <c r="F85" s="556" t="s">
        <v>68</v>
      </c>
      <c r="G85" s="556" t="s">
        <v>484</v>
      </c>
      <c r="H85" s="330">
        <v>42443</v>
      </c>
      <c r="I85" s="330">
        <v>42452</v>
      </c>
      <c r="J85" s="557">
        <v>10</v>
      </c>
      <c r="K85" s="556" t="s">
        <v>485</v>
      </c>
    </row>
    <row r="86" spans="6:11" x14ac:dyDescent="0.2">
      <c r="F86" s="556" t="s">
        <v>68</v>
      </c>
      <c r="G86" s="556" t="s">
        <v>484</v>
      </c>
      <c r="H86" s="330">
        <v>42479</v>
      </c>
      <c r="I86" s="330">
        <v>42488</v>
      </c>
      <c r="J86" s="557">
        <v>10</v>
      </c>
      <c r="K86" s="556" t="s">
        <v>582</v>
      </c>
    </row>
    <row r="87" spans="6:11" x14ac:dyDescent="0.2">
      <c r="F87" s="556" t="s">
        <v>68</v>
      </c>
      <c r="G87" s="556" t="s">
        <v>486</v>
      </c>
      <c r="H87" s="330">
        <v>42462</v>
      </c>
      <c r="I87" s="330">
        <v>42471</v>
      </c>
      <c r="J87" s="557">
        <v>10</v>
      </c>
      <c r="K87" s="556" t="s">
        <v>485</v>
      </c>
    </row>
    <row r="88" spans="6:11" x14ac:dyDescent="0.2">
      <c r="F88" s="556" t="s">
        <v>68</v>
      </c>
      <c r="G88" s="556" t="s">
        <v>486</v>
      </c>
      <c r="H88" s="330">
        <v>42527</v>
      </c>
      <c r="I88" s="330">
        <v>42539</v>
      </c>
      <c r="J88" s="557">
        <v>13</v>
      </c>
      <c r="K88" s="556" t="s">
        <v>582</v>
      </c>
    </row>
    <row r="89" spans="6:11" x14ac:dyDescent="0.2">
      <c r="F89" s="556" t="s">
        <v>68</v>
      </c>
      <c r="G89" s="556" t="s">
        <v>487</v>
      </c>
      <c r="H89" s="330">
        <v>42443</v>
      </c>
      <c r="I89" s="330">
        <v>42449</v>
      </c>
      <c r="J89" s="557">
        <v>7</v>
      </c>
      <c r="K89" s="556" t="s">
        <v>485</v>
      </c>
    </row>
    <row r="90" spans="6:11" x14ac:dyDescent="0.2">
      <c r="F90" s="556" t="s">
        <v>68</v>
      </c>
      <c r="G90" s="556" t="s">
        <v>487</v>
      </c>
      <c r="H90" s="330">
        <v>42528</v>
      </c>
      <c r="I90" s="330">
        <v>42535</v>
      </c>
      <c r="J90" s="557">
        <v>8</v>
      </c>
      <c r="K90" s="556" t="s">
        <v>582</v>
      </c>
    </row>
    <row r="91" spans="6:11" x14ac:dyDescent="0.2">
      <c r="F91" s="556" t="s">
        <v>91</v>
      </c>
      <c r="G91" s="556" t="s">
        <v>182</v>
      </c>
      <c r="H91" s="330">
        <v>42522</v>
      </c>
      <c r="I91" s="330">
        <v>42549</v>
      </c>
      <c r="J91" s="557">
        <v>28</v>
      </c>
      <c r="K91" s="556" t="s">
        <v>796</v>
      </c>
    </row>
    <row r="92" spans="6:11" x14ac:dyDescent="0.2">
      <c r="F92" s="556" t="s">
        <v>512</v>
      </c>
      <c r="G92" s="556" t="s">
        <v>583</v>
      </c>
      <c r="H92" s="330">
        <v>42568</v>
      </c>
      <c r="I92" s="330">
        <v>42569</v>
      </c>
      <c r="J92" s="557">
        <v>2</v>
      </c>
      <c r="K92" s="556" t="s">
        <v>797</v>
      </c>
    </row>
    <row r="93" spans="6:11" x14ac:dyDescent="0.2">
      <c r="F93" s="556" t="s">
        <v>512</v>
      </c>
      <c r="G93" s="556" t="s">
        <v>583</v>
      </c>
      <c r="H93" s="330">
        <v>42627</v>
      </c>
      <c r="I93" s="330">
        <v>42637</v>
      </c>
      <c r="J93" s="557">
        <v>11</v>
      </c>
      <c r="K93" s="556" t="s">
        <v>797</v>
      </c>
    </row>
    <row r="94" spans="6:11" x14ac:dyDescent="0.2">
      <c r="F94" s="556" t="s">
        <v>512</v>
      </c>
      <c r="G94" s="556" t="s">
        <v>583</v>
      </c>
      <c r="H94" s="330">
        <v>42752</v>
      </c>
      <c r="I94" s="330">
        <v>42753</v>
      </c>
      <c r="J94" s="557">
        <v>2</v>
      </c>
      <c r="K94" s="556" t="s">
        <v>797</v>
      </c>
    </row>
    <row r="95" spans="6:11" x14ac:dyDescent="0.2">
      <c r="F95" s="556" t="s">
        <v>512</v>
      </c>
      <c r="G95" s="556" t="s">
        <v>583</v>
      </c>
      <c r="H95" s="330">
        <v>42877</v>
      </c>
      <c r="I95" s="330">
        <v>42879</v>
      </c>
      <c r="J95" s="557">
        <v>3</v>
      </c>
      <c r="K95" s="556" t="s">
        <v>797</v>
      </c>
    </row>
    <row r="96" spans="6:11" x14ac:dyDescent="0.2">
      <c r="F96" s="556" t="s">
        <v>512</v>
      </c>
      <c r="G96" s="556" t="s">
        <v>583</v>
      </c>
      <c r="H96" s="330">
        <v>43002</v>
      </c>
      <c r="I96" s="330">
        <v>43003</v>
      </c>
      <c r="J96" s="557">
        <v>2</v>
      </c>
      <c r="K96" s="556" t="s">
        <v>797</v>
      </c>
    </row>
    <row r="97" spans="6:11" x14ac:dyDescent="0.2">
      <c r="F97" s="556" t="s">
        <v>512</v>
      </c>
      <c r="G97" s="556" t="s">
        <v>584</v>
      </c>
      <c r="H97" s="330">
        <v>42572</v>
      </c>
      <c r="I97" s="330">
        <v>42573</v>
      </c>
      <c r="J97" s="557">
        <v>2</v>
      </c>
      <c r="K97" s="556" t="s">
        <v>797</v>
      </c>
    </row>
    <row r="98" spans="6:11" x14ac:dyDescent="0.2">
      <c r="F98" s="556" t="s">
        <v>512</v>
      </c>
      <c r="G98" s="556" t="s">
        <v>584</v>
      </c>
      <c r="H98" s="330">
        <v>42636</v>
      </c>
      <c r="I98" s="330">
        <v>42646</v>
      </c>
      <c r="J98" s="557">
        <v>11</v>
      </c>
      <c r="K98" s="556" t="s">
        <v>797</v>
      </c>
    </row>
    <row r="99" spans="6:11" x14ac:dyDescent="0.2">
      <c r="F99" s="556" t="s">
        <v>512</v>
      </c>
      <c r="G99" s="556" t="s">
        <v>584</v>
      </c>
      <c r="H99" s="330">
        <v>42761</v>
      </c>
      <c r="I99" s="330">
        <v>42762</v>
      </c>
      <c r="J99" s="557">
        <v>2</v>
      </c>
      <c r="K99" s="556" t="s">
        <v>797</v>
      </c>
    </row>
    <row r="100" spans="6:11" x14ac:dyDescent="0.2">
      <c r="F100" s="556" t="s">
        <v>512</v>
      </c>
      <c r="G100" s="556" t="s">
        <v>584</v>
      </c>
      <c r="H100" s="330">
        <v>42886</v>
      </c>
      <c r="I100" s="330">
        <v>42888</v>
      </c>
      <c r="J100" s="557">
        <v>3</v>
      </c>
      <c r="K100" s="556" t="s">
        <v>797</v>
      </c>
    </row>
    <row r="101" spans="6:11" x14ac:dyDescent="0.2">
      <c r="F101" s="556" t="s">
        <v>512</v>
      </c>
      <c r="G101" s="556" t="s">
        <v>584</v>
      </c>
      <c r="H101" s="330">
        <v>43011</v>
      </c>
      <c r="I101" s="330">
        <v>43012</v>
      </c>
      <c r="J101" s="557">
        <v>2</v>
      </c>
      <c r="K101" s="556" t="s">
        <v>797</v>
      </c>
    </row>
    <row r="102" spans="6:11" x14ac:dyDescent="0.2">
      <c r="F102" s="556" t="s">
        <v>512</v>
      </c>
      <c r="G102" s="556" t="s">
        <v>585</v>
      </c>
      <c r="H102" s="330">
        <v>42568</v>
      </c>
      <c r="I102" s="330">
        <v>42573</v>
      </c>
      <c r="J102" s="557">
        <v>6</v>
      </c>
      <c r="K102" s="556" t="s">
        <v>797</v>
      </c>
    </row>
    <row r="103" spans="6:11" x14ac:dyDescent="0.2">
      <c r="F103" s="556" t="s">
        <v>512</v>
      </c>
      <c r="G103" s="556" t="s">
        <v>585</v>
      </c>
      <c r="H103" s="330">
        <v>42625</v>
      </c>
      <c r="I103" s="330">
        <v>42627</v>
      </c>
      <c r="J103" s="557">
        <v>3</v>
      </c>
      <c r="K103" s="556" t="s">
        <v>797</v>
      </c>
    </row>
    <row r="104" spans="6:11" x14ac:dyDescent="0.2">
      <c r="F104" s="556" t="s">
        <v>512</v>
      </c>
      <c r="G104" s="556" t="s">
        <v>585</v>
      </c>
      <c r="H104" s="330">
        <v>42750</v>
      </c>
      <c r="I104" s="330">
        <v>42751</v>
      </c>
      <c r="J104" s="557">
        <v>2</v>
      </c>
      <c r="K104" s="556" t="s">
        <v>797</v>
      </c>
    </row>
    <row r="105" spans="6:11" x14ac:dyDescent="0.2">
      <c r="F105" s="556" t="s">
        <v>512</v>
      </c>
      <c r="G105" s="556" t="s">
        <v>585</v>
      </c>
      <c r="H105" s="330">
        <v>42875</v>
      </c>
      <c r="I105" s="330">
        <v>42877</v>
      </c>
      <c r="J105" s="557">
        <v>3</v>
      </c>
      <c r="K105" s="556" t="s">
        <v>797</v>
      </c>
    </row>
    <row r="106" spans="6:11" x14ac:dyDescent="0.2">
      <c r="F106" s="556" t="s">
        <v>512</v>
      </c>
      <c r="G106" s="556" t="s">
        <v>585</v>
      </c>
      <c r="H106" s="330">
        <v>43000</v>
      </c>
      <c r="I106" s="330">
        <v>43001</v>
      </c>
      <c r="J106" s="557">
        <v>2</v>
      </c>
      <c r="K106" s="556" t="s">
        <v>797</v>
      </c>
    </row>
    <row r="107" spans="6:11" x14ac:dyDescent="0.2">
      <c r="F107" s="556" t="s">
        <v>512</v>
      </c>
      <c r="G107" s="556" t="s">
        <v>586</v>
      </c>
      <c r="H107" s="330">
        <v>42567</v>
      </c>
      <c r="I107" s="330">
        <v>42568</v>
      </c>
      <c r="J107" s="557">
        <v>2</v>
      </c>
      <c r="K107" s="556" t="s">
        <v>797</v>
      </c>
    </row>
    <row r="108" spans="6:11" x14ac:dyDescent="0.2">
      <c r="F108" s="556" t="s">
        <v>512</v>
      </c>
      <c r="G108" s="556" t="s">
        <v>586</v>
      </c>
      <c r="H108" s="330">
        <v>42624</v>
      </c>
      <c r="I108" s="330">
        <v>42626</v>
      </c>
      <c r="J108" s="557">
        <v>3</v>
      </c>
      <c r="K108" s="556" t="s">
        <v>797</v>
      </c>
    </row>
    <row r="109" spans="6:11" x14ac:dyDescent="0.2">
      <c r="F109" s="556" t="s">
        <v>512</v>
      </c>
      <c r="G109" s="556" t="s">
        <v>586</v>
      </c>
      <c r="H109" s="330">
        <v>42749</v>
      </c>
      <c r="I109" s="330">
        <v>42750</v>
      </c>
      <c r="J109" s="557">
        <v>2</v>
      </c>
      <c r="K109" s="556" t="s">
        <v>797</v>
      </c>
    </row>
    <row r="110" spans="6:11" x14ac:dyDescent="0.2">
      <c r="F110" s="556" t="s">
        <v>512</v>
      </c>
      <c r="G110" s="556" t="s">
        <v>586</v>
      </c>
      <c r="H110" s="330">
        <v>42874</v>
      </c>
      <c r="I110" s="330">
        <v>42884</v>
      </c>
      <c r="J110" s="557">
        <v>11</v>
      </c>
      <c r="K110" s="556" t="s">
        <v>797</v>
      </c>
    </row>
    <row r="111" spans="6:11" x14ac:dyDescent="0.2">
      <c r="F111" s="556" t="s">
        <v>512</v>
      </c>
      <c r="G111" s="556" t="s">
        <v>586</v>
      </c>
      <c r="H111" s="330">
        <v>42999</v>
      </c>
      <c r="I111" s="330">
        <v>43000</v>
      </c>
      <c r="J111" s="557">
        <v>2</v>
      </c>
      <c r="K111" s="556" t="s">
        <v>797</v>
      </c>
    </row>
    <row r="112" spans="6:11" x14ac:dyDescent="0.2">
      <c r="F112" s="556" t="s">
        <v>512</v>
      </c>
      <c r="G112" s="556" t="s">
        <v>587</v>
      </c>
      <c r="H112" s="330">
        <v>42583</v>
      </c>
      <c r="I112" s="330">
        <v>42585</v>
      </c>
      <c r="J112" s="557">
        <v>3</v>
      </c>
      <c r="K112" s="556" t="s">
        <v>797</v>
      </c>
    </row>
    <row r="113" spans="6:11" x14ac:dyDescent="0.2">
      <c r="F113" s="556" t="s">
        <v>512</v>
      </c>
      <c r="G113" s="556" t="s">
        <v>587</v>
      </c>
      <c r="H113" s="330">
        <v>42663</v>
      </c>
      <c r="I113" s="330">
        <v>42664</v>
      </c>
      <c r="J113" s="557">
        <v>2</v>
      </c>
      <c r="K113" s="556" t="s">
        <v>797</v>
      </c>
    </row>
    <row r="114" spans="6:11" x14ac:dyDescent="0.2">
      <c r="F114" s="556" t="s">
        <v>512</v>
      </c>
      <c r="G114" s="556" t="s">
        <v>587</v>
      </c>
      <c r="H114" s="330">
        <v>42788</v>
      </c>
      <c r="I114" s="330">
        <v>42790</v>
      </c>
      <c r="J114" s="557">
        <v>3</v>
      </c>
      <c r="K114" s="556" t="s">
        <v>797</v>
      </c>
    </row>
    <row r="115" spans="6:11" x14ac:dyDescent="0.2">
      <c r="F115" s="556" t="s">
        <v>512</v>
      </c>
      <c r="G115" s="556" t="s">
        <v>587</v>
      </c>
      <c r="H115" s="330">
        <v>42913</v>
      </c>
      <c r="I115" s="330">
        <v>42914</v>
      </c>
      <c r="J115" s="557">
        <v>2</v>
      </c>
      <c r="K115" s="556" t="s">
        <v>797</v>
      </c>
    </row>
    <row r="116" spans="6:11" x14ac:dyDescent="0.2">
      <c r="F116" s="556" t="s">
        <v>512</v>
      </c>
      <c r="G116" s="556" t="s">
        <v>587</v>
      </c>
      <c r="H116" s="330">
        <v>43038</v>
      </c>
      <c r="I116" s="330">
        <v>43048</v>
      </c>
      <c r="J116" s="557">
        <v>11</v>
      </c>
      <c r="K116" s="556" t="s">
        <v>797</v>
      </c>
    </row>
    <row r="117" spans="6:11" x14ac:dyDescent="0.2">
      <c r="F117" s="556" t="s">
        <v>512</v>
      </c>
      <c r="G117" s="556" t="s">
        <v>588</v>
      </c>
      <c r="H117" s="330">
        <v>42562</v>
      </c>
      <c r="I117" s="330">
        <v>42564</v>
      </c>
      <c r="J117" s="557">
        <v>3</v>
      </c>
      <c r="K117" s="556" t="s">
        <v>797</v>
      </c>
    </row>
    <row r="118" spans="6:11" x14ac:dyDescent="0.2">
      <c r="F118" s="556" t="s">
        <v>512</v>
      </c>
      <c r="G118" s="556" t="s">
        <v>588</v>
      </c>
      <c r="H118" s="330">
        <v>42612</v>
      </c>
      <c r="I118" s="330">
        <v>42617</v>
      </c>
      <c r="J118" s="557">
        <v>6</v>
      </c>
      <c r="K118" s="556" t="s">
        <v>797</v>
      </c>
    </row>
    <row r="119" spans="6:11" x14ac:dyDescent="0.2">
      <c r="F119" s="556" t="s">
        <v>512</v>
      </c>
      <c r="G119" s="556" t="s">
        <v>588</v>
      </c>
      <c r="H119" s="330">
        <v>42737</v>
      </c>
      <c r="I119" s="330">
        <v>42739</v>
      </c>
      <c r="J119" s="557">
        <v>3</v>
      </c>
      <c r="K119" s="556" t="s">
        <v>797</v>
      </c>
    </row>
    <row r="120" spans="6:11" x14ac:dyDescent="0.2">
      <c r="F120" s="556" t="s">
        <v>512</v>
      </c>
      <c r="G120" s="556" t="s">
        <v>588</v>
      </c>
      <c r="H120" s="330">
        <v>42862</v>
      </c>
      <c r="I120" s="330">
        <v>42863</v>
      </c>
      <c r="J120" s="557">
        <v>2</v>
      </c>
      <c r="K120" s="556" t="s">
        <v>797</v>
      </c>
    </row>
    <row r="121" spans="6:11" x14ac:dyDescent="0.2">
      <c r="F121" s="556" t="s">
        <v>512</v>
      </c>
      <c r="G121" s="556" t="s">
        <v>588</v>
      </c>
      <c r="H121" s="330">
        <v>42987</v>
      </c>
      <c r="I121" s="330">
        <v>42989</v>
      </c>
      <c r="J121" s="557">
        <v>3</v>
      </c>
      <c r="K121" s="556" t="s">
        <v>797</v>
      </c>
    </row>
    <row r="122" spans="6:11" x14ac:dyDescent="0.2">
      <c r="F122" s="556" t="s">
        <v>448</v>
      </c>
      <c r="G122" s="556" t="s">
        <v>589</v>
      </c>
      <c r="H122" s="330">
        <v>42970</v>
      </c>
      <c r="I122" s="330">
        <v>42974</v>
      </c>
      <c r="J122" s="557">
        <v>5</v>
      </c>
      <c r="K122" s="556" t="s">
        <v>590</v>
      </c>
    </row>
    <row r="123" spans="6:11" x14ac:dyDescent="0.2">
      <c r="F123" s="556" t="s">
        <v>448</v>
      </c>
      <c r="G123" s="556" t="s">
        <v>591</v>
      </c>
      <c r="H123" s="330">
        <v>42975</v>
      </c>
      <c r="I123" s="330">
        <v>42979</v>
      </c>
      <c r="J123" s="557">
        <v>5</v>
      </c>
      <c r="K123" s="556" t="s">
        <v>590</v>
      </c>
    </row>
    <row r="124" spans="6:11" x14ac:dyDescent="0.2">
      <c r="F124" s="556" t="s">
        <v>448</v>
      </c>
      <c r="G124" s="556" t="s">
        <v>592</v>
      </c>
      <c r="H124" s="330">
        <v>42970</v>
      </c>
      <c r="I124" s="330">
        <v>42979</v>
      </c>
      <c r="J124" s="557">
        <v>10</v>
      </c>
      <c r="K124" s="556" t="s">
        <v>590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pageSetUpPr fitToPage="1"/>
  </sheetPr>
  <dimension ref="A1:K732"/>
  <sheetViews>
    <sheetView showGridLines="0" topLeftCell="B1" zoomScaleNormal="100" workbookViewId="0">
      <pane ySplit="1" topLeftCell="A2" activePane="bottomLeft" state="frozen"/>
      <selection activeCell="D31" sqref="D31"/>
      <selection pane="bottomLeft" activeCell="L1" sqref="L1"/>
    </sheetView>
  </sheetViews>
  <sheetFormatPr baseColWidth="10" defaultRowHeight="12" x14ac:dyDescent="0.2"/>
  <cols>
    <col min="1" max="1" width="21.5703125" style="269" customWidth="1"/>
    <col min="2" max="2" width="7.5703125" style="273" bestFit="1" customWidth="1"/>
    <col min="3" max="3" width="11.85546875" style="269" customWidth="1"/>
    <col min="4" max="4" width="10.140625" style="269" bestFit="1" customWidth="1"/>
    <col min="5" max="5" width="12.7109375" style="269" bestFit="1" customWidth="1"/>
    <col min="6" max="6" width="10.42578125" style="269" bestFit="1" customWidth="1"/>
    <col min="7" max="7" width="16.5703125" style="269" bestFit="1" customWidth="1"/>
    <col min="8" max="8" width="14.28515625" style="273" bestFit="1" customWidth="1"/>
    <col min="9" max="9" width="17.7109375" style="269" bestFit="1" customWidth="1"/>
    <col min="10" max="10" width="17" style="269" customWidth="1"/>
    <col min="11" max="16384" width="11.42578125" style="269"/>
  </cols>
  <sheetData>
    <row r="1" spans="1:11" ht="37.5" customHeight="1" x14ac:dyDescent="0.2">
      <c r="A1" s="532" t="s">
        <v>103</v>
      </c>
      <c r="B1" s="532" t="s">
        <v>210</v>
      </c>
      <c r="C1" s="533" t="s">
        <v>211</v>
      </c>
      <c r="D1" s="534" t="s">
        <v>212</v>
      </c>
      <c r="E1" s="534" t="s">
        <v>213</v>
      </c>
      <c r="F1" s="535" t="s">
        <v>214</v>
      </c>
      <c r="G1" s="535" t="s">
        <v>215</v>
      </c>
      <c r="H1" s="536" t="s">
        <v>216</v>
      </c>
      <c r="I1" s="537" t="s">
        <v>217</v>
      </c>
      <c r="J1" s="538" t="s">
        <v>218</v>
      </c>
    </row>
    <row r="2" spans="1:11" ht="12.75" customHeight="1" x14ac:dyDescent="0.2">
      <c r="A2" s="270">
        <v>42644</v>
      </c>
      <c r="B2" s="128" t="s">
        <v>798</v>
      </c>
      <c r="C2" s="271">
        <v>2.0000000000000001E-4</v>
      </c>
      <c r="D2" s="128">
        <v>0</v>
      </c>
      <c r="E2" s="128">
        <v>0.31</v>
      </c>
      <c r="F2" s="128">
        <v>2539</v>
      </c>
      <c r="G2" s="128">
        <v>2422.37</v>
      </c>
      <c r="H2" s="271">
        <v>1E-3</v>
      </c>
      <c r="I2" s="128">
        <v>1253</v>
      </c>
      <c r="J2" s="128">
        <v>4.7834E-4</v>
      </c>
      <c r="K2" s="272"/>
    </row>
    <row r="3" spans="1:11" ht="12.75" customHeight="1" x14ac:dyDescent="0.2">
      <c r="A3" s="270">
        <v>42645</v>
      </c>
      <c r="B3" s="128" t="s">
        <v>798</v>
      </c>
      <c r="C3" s="271">
        <v>2.0000000000000001E-4</v>
      </c>
      <c r="D3" s="128">
        <v>0</v>
      </c>
      <c r="E3" s="128">
        <v>0.31</v>
      </c>
      <c r="F3" s="128">
        <v>2539</v>
      </c>
      <c r="G3" s="128">
        <v>2422.37</v>
      </c>
      <c r="H3" s="271">
        <v>1E-3</v>
      </c>
      <c r="I3" s="128">
        <v>1253</v>
      </c>
      <c r="J3" s="128">
        <v>4.7834E-4</v>
      </c>
      <c r="K3" s="272"/>
    </row>
    <row r="4" spans="1:11" ht="12.75" customHeight="1" x14ac:dyDescent="0.2">
      <c r="A4" s="270">
        <v>42646</v>
      </c>
      <c r="B4" s="128" t="s">
        <v>799</v>
      </c>
      <c r="C4" s="271">
        <v>2.0000000000000001E-4</v>
      </c>
      <c r="D4" s="128">
        <v>0</v>
      </c>
      <c r="E4" s="128">
        <v>0.35</v>
      </c>
      <c r="F4" s="128">
        <v>2539</v>
      </c>
      <c r="G4" s="128">
        <v>2430.7399999999998</v>
      </c>
      <c r="H4" s="271">
        <v>1E-3</v>
      </c>
      <c r="I4" s="128">
        <v>1256</v>
      </c>
      <c r="J4" s="128">
        <v>4.7962999999999999E-4</v>
      </c>
    </row>
    <row r="5" spans="1:11" ht="12.75" customHeight="1" x14ac:dyDescent="0.2">
      <c r="A5" s="270">
        <v>42647</v>
      </c>
      <c r="B5" s="128" t="s">
        <v>800</v>
      </c>
      <c r="C5" s="271">
        <v>2.0000000000000001E-4</v>
      </c>
      <c r="D5" s="128">
        <v>0</v>
      </c>
      <c r="E5" s="128">
        <v>0.34</v>
      </c>
      <c r="F5" s="128">
        <v>2539</v>
      </c>
      <c r="G5" s="128">
        <v>2437.31</v>
      </c>
      <c r="H5" s="271">
        <v>1E-3</v>
      </c>
      <c r="I5" s="128">
        <v>1261</v>
      </c>
      <c r="J5" s="128">
        <v>4.8134000000000002E-4</v>
      </c>
    </row>
    <row r="6" spans="1:11" ht="12.75" customHeight="1" x14ac:dyDescent="0.2">
      <c r="A6" s="270">
        <v>42648</v>
      </c>
      <c r="B6" s="128" t="s">
        <v>800</v>
      </c>
      <c r="C6" s="271">
        <v>2.0000000000000001E-4</v>
      </c>
      <c r="D6" s="128">
        <v>0</v>
      </c>
      <c r="E6" s="128">
        <v>0.34</v>
      </c>
      <c r="F6" s="128">
        <v>2539</v>
      </c>
      <c r="G6" s="128">
        <v>2437.31</v>
      </c>
      <c r="H6" s="271">
        <v>1E-3</v>
      </c>
      <c r="I6" s="128">
        <v>1261</v>
      </c>
      <c r="J6" s="128">
        <v>4.8134000000000002E-4</v>
      </c>
    </row>
    <row r="7" spans="1:11" ht="12.75" customHeight="1" x14ac:dyDescent="0.2">
      <c r="A7" s="270">
        <v>42649</v>
      </c>
      <c r="B7" s="128" t="s">
        <v>800</v>
      </c>
      <c r="C7" s="271">
        <v>2.0000000000000001E-4</v>
      </c>
      <c r="D7" s="128">
        <v>0</v>
      </c>
      <c r="E7" s="128">
        <v>0.34</v>
      </c>
      <c r="F7" s="128">
        <v>2539</v>
      </c>
      <c r="G7" s="128">
        <v>2437.31</v>
      </c>
      <c r="H7" s="271">
        <v>1E-3</v>
      </c>
      <c r="I7" s="128">
        <v>1261</v>
      </c>
      <c r="J7" s="128">
        <v>4.8134000000000002E-4</v>
      </c>
    </row>
    <row r="8" spans="1:11" ht="12.75" customHeight="1" x14ac:dyDescent="0.2">
      <c r="A8" s="270">
        <v>42650</v>
      </c>
      <c r="B8" s="128" t="s">
        <v>800</v>
      </c>
      <c r="C8" s="271">
        <v>2.0000000000000001E-4</v>
      </c>
      <c r="D8" s="128">
        <v>0</v>
      </c>
      <c r="E8" s="128">
        <v>0.34</v>
      </c>
      <c r="F8" s="128">
        <v>2539</v>
      </c>
      <c r="G8" s="128">
        <v>2437.31</v>
      </c>
      <c r="H8" s="271">
        <v>1E-3</v>
      </c>
      <c r="I8" s="128">
        <v>1261</v>
      </c>
      <c r="J8" s="128">
        <v>4.8134000000000002E-4</v>
      </c>
    </row>
    <row r="9" spans="1:11" ht="12.75" customHeight="1" x14ac:dyDescent="0.2">
      <c r="A9" s="270">
        <v>42651</v>
      </c>
      <c r="B9" s="128" t="s">
        <v>800</v>
      </c>
      <c r="C9" s="271">
        <v>2.0000000000000001E-4</v>
      </c>
      <c r="D9" s="128">
        <v>0</v>
      </c>
      <c r="E9" s="128">
        <v>0.34</v>
      </c>
      <c r="F9" s="128">
        <v>2539</v>
      </c>
      <c r="G9" s="128">
        <v>2437.31</v>
      </c>
      <c r="H9" s="271">
        <v>1E-3</v>
      </c>
      <c r="I9" s="128">
        <v>1261</v>
      </c>
      <c r="J9" s="128">
        <v>4.8134000000000002E-4</v>
      </c>
    </row>
    <row r="10" spans="1:11" x14ac:dyDescent="0.2">
      <c r="A10" s="270">
        <v>42652</v>
      </c>
      <c r="B10" s="128" t="s">
        <v>800</v>
      </c>
      <c r="C10" s="271">
        <v>2.0000000000000001E-4</v>
      </c>
      <c r="D10" s="128">
        <v>0</v>
      </c>
      <c r="E10" s="128">
        <v>0.34</v>
      </c>
      <c r="F10" s="128">
        <v>2539</v>
      </c>
      <c r="G10" s="128">
        <v>2437.31</v>
      </c>
      <c r="H10" s="271">
        <v>1E-3</v>
      </c>
      <c r="I10" s="128">
        <v>1261</v>
      </c>
      <c r="J10" s="128">
        <v>4.8134000000000002E-4</v>
      </c>
    </row>
    <row r="11" spans="1:11" x14ac:dyDescent="0.2">
      <c r="A11" s="270">
        <v>42653</v>
      </c>
      <c r="B11" s="128" t="s">
        <v>800</v>
      </c>
      <c r="C11" s="271">
        <v>2.0000000000000001E-4</v>
      </c>
      <c r="D11" s="128">
        <v>0</v>
      </c>
      <c r="E11" s="128">
        <v>0.34</v>
      </c>
      <c r="F11" s="128">
        <v>2539</v>
      </c>
      <c r="G11" s="128">
        <v>2437.31</v>
      </c>
      <c r="H11" s="271">
        <v>1E-3</v>
      </c>
      <c r="I11" s="128">
        <v>1261</v>
      </c>
      <c r="J11" s="128">
        <v>4.8134000000000002E-4</v>
      </c>
    </row>
    <row r="12" spans="1:11" x14ac:dyDescent="0.2">
      <c r="A12" s="270">
        <v>42654</v>
      </c>
      <c r="B12" s="128" t="s">
        <v>800</v>
      </c>
      <c r="C12" s="271">
        <v>2.0000000000000001E-4</v>
      </c>
      <c r="D12" s="128">
        <v>0</v>
      </c>
      <c r="E12" s="128">
        <v>0.34</v>
      </c>
      <c r="F12" s="128">
        <v>2539</v>
      </c>
      <c r="G12" s="128">
        <v>2437.31</v>
      </c>
      <c r="H12" s="271">
        <v>1E-3</v>
      </c>
      <c r="I12" s="128">
        <v>1261</v>
      </c>
      <c r="J12" s="128">
        <v>4.8134000000000002E-4</v>
      </c>
    </row>
    <row r="13" spans="1:11" x14ac:dyDescent="0.2">
      <c r="A13" s="270">
        <v>42655</v>
      </c>
      <c r="B13" s="128" t="s">
        <v>800</v>
      </c>
      <c r="C13" s="271">
        <v>2.0000000000000001E-4</v>
      </c>
      <c r="D13" s="128">
        <v>0</v>
      </c>
      <c r="E13" s="128">
        <v>0.34</v>
      </c>
      <c r="F13" s="128">
        <v>2539</v>
      </c>
      <c r="G13" s="128">
        <v>2437.31</v>
      </c>
      <c r="H13" s="271">
        <v>1E-3</v>
      </c>
      <c r="I13" s="128">
        <v>1261</v>
      </c>
      <c r="J13" s="128">
        <v>4.8134000000000002E-4</v>
      </c>
    </row>
    <row r="14" spans="1:11" x14ac:dyDescent="0.2">
      <c r="A14" s="270">
        <v>42656</v>
      </c>
      <c r="B14" s="128" t="s">
        <v>800</v>
      </c>
      <c r="C14" s="271">
        <v>2.0000000000000001E-4</v>
      </c>
      <c r="D14" s="128">
        <v>0</v>
      </c>
      <c r="E14" s="128">
        <v>0.34</v>
      </c>
      <c r="F14" s="128">
        <v>2539</v>
      </c>
      <c r="G14" s="128">
        <v>2437.31</v>
      </c>
      <c r="H14" s="271">
        <v>1E-3</v>
      </c>
      <c r="I14" s="128">
        <v>1261</v>
      </c>
      <c r="J14" s="128">
        <v>4.8134000000000002E-4</v>
      </c>
    </row>
    <row r="15" spans="1:11" x14ac:dyDescent="0.2">
      <c r="A15" s="270">
        <v>42657</v>
      </c>
      <c r="B15" s="128" t="s">
        <v>800</v>
      </c>
      <c r="C15" s="271">
        <v>2.0000000000000001E-4</v>
      </c>
      <c r="D15" s="128">
        <v>0</v>
      </c>
      <c r="E15" s="128">
        <v>0.34</v>
      </c>
      <c r="F15" s="128">
        <v>2539</v>
      </c>
      <c r="G15" s="128">
        <v>2437.31</v>
      </c>
      <c r="H15" s="271">
        <v>1E-3</v>
      </c>
      <c r="I15" s="128">
        <v>1261</v>
      </c>
      <c r="J15" s="128">
        <v>4.8134000000000002E-4</v>
      </c>
    </row>
    <row r="16" spans="1:11" x14ac:dyDescent="0.2">
      <c r="A16" s="270">
        <v>42658</v>
      </c>
      <c r="B16" s="128" t="s">
        <v>800</v>
      </c>
      <c r="C16" s="271">
        <v>2.0000000000000001E-4</v>
      </c>
      <c r="D16" s="128">
        <v>0</v>
      </c>
      <c r="E16" s="128">
        <v>0.34</v>
      </c>
      <c r="F16" s="128">
        <v>2539</v>
      </c>
      <c r="G16" s="128">
        <v>2437.31</v>
      </c>
      <c r="H16" s="271">
        <v>1E-3</v>
      </c>
      <c r="I16" s="128">
        <v>1261</v>
      </c>
      <c r="J16" s="128">
        <v>4.8134000000000002E-4</v>
      </c>
    </row>
    <row r="17" spans="1:10" x14ac:dyDescent="0.2">
      <c r="A17" s="270">
        <v>42659</v>
      </c>
      <c r="B17" s="128" t="s">
        <v>800</v>
      </c>
      <c r="C17" s="271">
        <v>2.0000000000000001E-4</v>
      </c>
      <c r="D17" s="128">
        <v>0</v>
      </c>
      <c r="E17" s="128">
        <v>0.34</v>
      </c>
      <c r="F17" s="128">
        <v>2539</v>
      </c>
      <c r="G17" s="128">
        <v>2437.31</v>
      </c>
      <c r="H17" s="271">
        <v>1E-3</v>
      </c>
      <c r="I17" s="128">
        <v>1261</v>
      </c>
      <c r="J17" s="128">
        <v>4.8134000000000002E-4</v>
      </c>
    </row>
    <row r="18" spans="1:10" x14ac:dyDescent="0.2">
      <c r="A18" s="270">
        <v>42660</v>
      </c>
      <c r="B18" s="128" t="s">
        <v>800</v>
      </c>
      <c r="C18" s="271">
        <v>2.0000000000000001E-4</v>
      </c>
      <c r="D18" s="128">
        <v>0</v>
      </c>
      <c r="E18" s="128">
        <v>0.34</v>
      </c>
      <c r="F18" s="128">
        <v>2539</v>
      </c>
      <c r="G18" s="128">
        <v>2437.31</v>
      </c>
      <c r="H18" s="271">
        <v>1E-3</v>
      </c>
      <c r="I18" s="128">
        <v>1261</v>
      </c>
      <c r="J18" s="128">
        <v>4.8134000000000002E-4</v>
      </c>
    </row>
    <row r="19" spans="1:10" x14ac:dyDescent="0.2">
      <c r="A19" s="270">
        <v>42661</v>
      </c>
      <c r="B19" s="128" t="s">
        <v>800</v>
      </c>
      <c r="C19" s="271">
        <v>2.0000000000000001E-4</v>
      </c>
      <c r="D19" s="128">
        <v>0</v>
      </c>
      <c r="E19" s="128">
        <v>0.34</v>
      </c>
      <c r="F19" s="128">
        <v>2539</v>
      </c>
      <c r="G19" s="128">
        <v>2437.31</v>
      </c>
      <c r="H19" s="271">
        <v>1E-3</v>
      </c>
      <c r="I19" s="128">
        <v>1261</v>
      </c>
      <c r="J19" s="128">
        <v>4.8134000000000002E-4</v>
      </c>
    </row>
    <row r="20" spans="1:10" x14ac:dyDescent="0.2">
      <c r="A20" s="270">
        <v>42662</v>
      </c>
      <c r="B20" s="128" t="s">
        <v>800</v>
      </c>
      <c r="C20" s="271">
        <v>2.0000000000000001E-4</v>
      </c>
      <c r="D20" s="128">
        <v>0</v>
      </c>
      <c r="E20" s="128">
        <v>0.34</v>
      </c>
      <c r="F20" s="128">
        <v>2539</v>
      </c>
      <c r="G20" s="128">
        <v>2437.31</v>
      </c>
      <c r="H20" s="271">
        <v>1E-3</v>
      </c>
      <c r="I20" s="128">
        <v>1261</v>
      </c>
      <c r="J20" s="128">
        <v>4.8134000000000002E-4</v>
      </c>
    </row>
    <row r="21" spans="1:10" x14ac:dyDescent="0.2">
      <c r="A21" s="270">
        <v>42663</v>
      </c>
      <c r="B21" s="128" t="s">
        <v>801</v>
      </c>
      <c r="C21" s="271">
        <v>2.0000000000000001E-4</v>
      </c>
      <c r="D21" s="128">
        <v>0</v>
      </c>
      <c r="E21" s="128">
        <v>0.36</v>
      </c>
      <c r="F21" s="128">
        <v>2539</v>
      </c>
      <c r="G21" s="128">
        <v>2428.86</v>
      </c>
      <c r="H21" s="271">
        <v>1E-3</v>
      </c>
      <c r="I21" s="128">
        <v>1254</v>
      </c>
      <c r="J21" s="128">
        <v>4.7878999999999999E-4</v>
      </c>
    </row>
    <row r="22" spans="1:10" x14ac:dyDescent="0.2">
      <c r="A22" s="270">
        <v>42664</v>
      </c>
      <c r="B22" s="128" t="s">
        <v>801</v>
      </c>
      <c r="C22" s="271">
        <v>2.0000000000000001E-4</v>
      </c>
      <c r="D22" s="128">
        <v>0</v>
      </c>
      <c r="E22" s="128">
        <v>0.36</v>
      </c>
      <c r="F22" s="128">
        <v>2539</v>
      </c>
      <c r="G22" s="128">
        <v>2428.86</v>
      </c>
      <c r="H22" s="271">
        <v>1E-3</v>
      </c>
      <c r="I22" s="128">
        <v>1254</v>
      </c>
      <c r="J22" s="128">
        <v>4.7878999999999999E-4</v>
      </c>
    </row>
    <row r="23" spans="1:10" x14ac:dyDescent="0.2">
      <c r="A23" s="270">
        <v>42665</v>
      </c>
      <c r="B23" s="128" t="s">
        <v>802</v>
      </c>
      <c r="C23" s="271">
        <v>2.0000000000000001E-4</v>
      </c>
      <c r="D23" s="128">
        <v>0</v>
      </c>
      <c r="E23" s="128">
        <v>0.34</v>
      </c>
      <c r="F23" s="128">
        <v>2539</v>
      </c>
      <c r="G23" s="128">
        <v>2437.31</v>
      </c>
      <c r="H23" s="271">
        <v>1E-3</v>
      </c>
      <c r="I23" s="128">
        <v>1261</v>
      </c>
      <c r="J23" s="128">
        <v>4.8134000000000002E-4</v>
      </c>
    </row>
    <row r="24" spans="1:10" x14ac:dyDescent="0.2">
      <c r="A24" s="270">
        <v>42666</v>
      </c>
      <c r="B24" s="128" t="s">
        <v>802</v>
      </c>
      <c r="C24" s="271">
        <v>2.0000000000000001E-4</v>
      </c>
      <c r="D24" s="128">
        <v>0</v>
      </c>
      <c r="E24" s="128">
        <v>0.34</v>
      </c>
      <c r="F24" s="128">
        <v>2539</v>
      </c>
      <c r="G24" s="128">
        <v>2437.31</v>
      </c>
      <c r="H24" s="271">
        <v>1E-3</v>
      </c>
      <c r="I24" s="128">
        <v>1261</v>
      </c>
      <c r="J24" s="128">
        <v>4.8134000000000002E-4</v>
      </c>
    </row>
    <row r="25" spans="1:10" x14ac:dyDescent="0.2">
      <c r="A25" s="270">
        <v>42667</v>
      </c>
      <c r="B25" s="128" t="s">
        <v>802</v>
      </c>
      <c r="C25" s="271">
        <v>2.0000000000000001E-4</v>
      </c>
      <c r="D25" s="128">
        <v>0</v>
      </c>
      <c r="E25" s="128">
        <v>0.34</v>
      </c>
      <c r="F25" s="128">
        <v>2539</v>
      </c>
      <c r="G25" s="128">
        <v>2437.31</v>
      </c>
      <c r="H25" s="271">
        <v>1E-3</v>
      </c>
      <c r="I25" s="128">
        <v>1261</v>
      </c>
      <c r="J25" s="128">
        <v>4.8134000000000002E-4</v>
      </c>
    </row>
    <row r="26" spans="1:10" x14ac:dyDescent="0.2">
      <c r="A26" s="270">
        <v>42668</v>
      </c>
      <c r="B26" s="128" t="s">
        <v>802</v>
      </c>
      <c r="C26" s="271">
        <v>2.0000000000000001E-4</v>
      </c>
      <c r="D26" s="128">
        <v>0</v>
      </c>
      <c r="E26" s="128">
        <v>0.34</v>
      </c>
      <c r="F26" s="128">
        <v>2539</v>
      </c>
      <c r="G26" s="128">
        <v>2437.31</v>
      </c>
      <c r="H26" s="271">
        <v>1E-3</v>
      </c>
      <c r="I26" s="128">
        <v>1261</v>
      </c>
      <c r="J26" s="128">
        <v>4.8134000000000002E-4</v>
      </c>
    </row>
    <row r="27" spans="1:10" x14ac:dyDescent="0.2">
      <c r="A27" s="270">
        <v>42669</v>
      </c>
      <c r="B27" s="128" t="s">
        <v>802</v>
      </c>
      <c r="C27" s="271">
        <v>2.0000000000000001E-4</v>
      </c>
      <c r="D27" s="128">
        <v>0</v>
      </c>
      <c r="E27" s="128">
        <v>0.34</v>
      </c>
      <c r="F27" s="128">
        <v>2539</v>
      </c>
      <c r="G27" s="128">
        <v>2437.31</v>
      </c>
      <c r="H27" s="271">
        <v>1E-3</v>
      </c>
      <c r="I27" s="128">
        <v>1261</v>
      </c>
      <c r="J27" s="128">
        <v>4.8134000000000002E-4</v>
      </c>
    </row>
    <row r="28" spans="1:10" x14ac:dyDescent="0.2">
      <c r="A28" s="270">
        <v>42670</v>
      </c>
      <c r="B28" s="128" t="s">
        <v>802</v>
      </c>
      <c r="C28" s="271">
        <v>2.0000000000000001E-4</v>
      </c>
      <c r="D28" s="128">
        <v>0</v>
      </c>
      <c r="E28" s="128">
        <v>0.34</v>
      </c>
      <c r="F28" s="128">
        <v>2539</v>
      </c>
      <c r="G28" s="128">
        <v>2437.31</v>
      </c>
      <c r="H28" s="271">
        <v>1E-3</v>
      </c>
      <c r="I28" s="128">
        <v>1261</v>
      </c>
      <c r="J28" s="128">
        <v>4.8134000000000002E-4</v>
      </c>
    </row>
    <row r="29" spans="1:10" x14ac:dyDescent="0.2">
      <c r="A29" s="270">
        <v>42671</v>
      </c>
      <c r="B29" s="128" t="s">
        <v>802</v>
      </c>
      <c r="C29" s="271">
        <v>2.0000000000000001E-4</v>
      </c>
      <c r="D29" s="128">
        <v>0</v>
      </c>
      <c r="E29" s="128">
        <v>0.34</v>
      </c>
      <c r="F29" s="128">
        <v>2539</v>
      </c>
      <c r="G29" s="128">
        <v>2437.31</v>
      </c>
      <c r="H29" s="271">
        <v>1E-3</v>
      </c>
      <c r="I29" s="128">
        <v>1261</v>
      </c>
      <c r="J29" s="128">
        <v>4.8134000000000002E-4</v>
      </c>
    </row>
    <row r="30" spans="1:10" x14ac:dyDescent="0.2">
      <c r="A30" s="270">
        <v>42672</v>
      </c>
      <c r="B30" s="128" t="s">
        <v>802</v>
      </c>
      <c r="C30" s="271">
        <v>2.0000000000000001E-4</v>
      </c>
      <c r="D30" s="128">
        <v>0</v>
      </c>
      <c r="E30" s="128">
        <v>0.34</v>
      </c>
      <c r="F30" s="128">
        <v>2539</v>
      </c>
      <c r="G30" s="128">
        <v>2437.31</v>
      </c>
      <c r="H30" s="271">
        <v>1E-3</v>
      </c>
      <c r="I30" s="128">
        <v>1261</v>
      </c>
      <c r="J30" s="128">
        <v>4.8134000000000002E-4</v>
      </c>
    </row>
    <row r="31" spans="1:10" x14ac:dyDescent="0.2">
      <c r="A31" s="270">
        <v>42673</v>
      </c>
      <c r="B31" s="128" t="s">
        <v>802</v>
      </c>
      <c r="C31" s="271">
        <v>2.0000000000000001E-4</v>
      </c>
      <c r="D31" s="128">
        <v>0</v>
      </c>
      <c r="E31" s="128">
        <v>0.34</v>
      </c>
      <c r="F31" s="128">
        <v>2539</v>
      </c>
      <c r="G31" s="128">
        <v>2437.31</v>
      </c>
      <c r="H31" s="271">
        <v>1E-3</v>
      </c>
      <c r="I31" s="128">
        <v>1261</v>
      </c>
      <c r="J31" s="128">
        <v>4.8134000000000002E-4</v>
      </c>
    </row>
    <row r="32" spans="1:10" x14ac:dyDescent="0.2">
      <c r="A32" s="270">
        <v>42674</v>
      </c>
      <c r="B32" s="128" t="s">
        <v>802</v>
      </c>
      <c r="C32" s="271">
        <v>2.0000000000000001E-4</v>
      </c>
      <c r="D32" s="128">
        <v>0</v>
      </c>
      <c r="E32" s="128">
        <v>0.34</v>
      </c>
      <c r="F32" s="128">
        <v>2539</v>
      </c>
      <c r="G32" s="128">
        <v>2437.31</v>
      </c>
      <c r="H32" s="271">
        <v>1E-3</v>
      </c>
      <c r="I32" s="128">
        <v>1261</v>
      </c>
      <c r="J32" s="128">
        <v>4.8134000000000002E-4</v>
      </c>
    </row>
    <row r="33" spans="1:10" x14ac:dyDescent="0.2">
      <c r="A33" s="270">
        <v>42675</v>
      </c>
      <c r="B33" s="128" t="s">
        <v>802</v>
      </c>
      <c r="C33" s="271">
        <v>2.0000000000000001E-4</v>
      </c>
      <c r="D33" s="128">
        <v>0</v>
      </c>
      <c r="E33" s="128">
        <v>0.34</v>
      </c>
      <c r="F33" s="128">
        <v>2477</v>
      </c>
      <c r="G33" s="128">
        <v>2437.31</v>
      </c>
      <c r="H33" s="271">
        <v>1E-3</v>
      </c>
      <c r="I33" s="128">
        <v>1323</v>
      </c>
      <c r="J33" s="128">
        <v>4.4819E-4</v>
      </c>
    </row>
    <row r="34" spans="1:10" x14ac:dyDescent="0.2">
      <c r="A34" s="270">
        <v>42676</v>
      </c>
      <c r="B34" s="128" t="s">
        <v>803</v>
      </c>
      <c r="C34" s="271">
        <v>3.0999999999999999E-3</v>
      </c>
      <c r="D34" s="128">
        <v>7.0000000000000007E-2</v>
      </c>
      <c r="E34" s="128">
        <v>6.34</v>
      </c>
      <c r="F34" s="128">
        <v>2477</v>
      </c>
      <c r="G34" s="128">
        <v>2109.7399999999998</v>
      </c>
      <c r="H34" s="271">
        <v>1E-3</v>
      </c>
      <c r="I34" s="128">
        <v>955</v>
      </c>
      <c r="J34" s="128">
        <v>1.7479399999999999E-3</v>
      </c>
    </row>
    <row r="35" spans="1:10" x14ac:dyDescent="0.2">
      <c r="A35" s="270">
        <v>42677</v>
      </c>
      <c r="B35" s="128" t="s">
        <v>803</v>
      </c>
      <c r="C35" s="271">
        <v>3.0999999999999999E-3</v>
      </c>
      <c r="D35" s="128">
        <v>7.0000000000000007E-2</v>
      </c>
      <c r="E35" s="128">
        <v>6.34</v>
      </c>
      <c r="F35" s="128">
        <v>2477</v>
      </c>
      <c r="G35" s="128">
        <v>2109.7399999999998</v>
      </c>
      <c r="H35" s="271">
        <v>1E-3</v>
      </c>
      <c r="I35" s="128">
        <v>955</v>
      </c>
      <c r="J35" s="128">
        <v>1.7479399999999999E-3</v>
      </c>
    </row>
    <row r="36" spans="1:10" x14ac:dyDescent="0.2">
      <c r="A36" s="270">
        <v>42678</v>
      </c>
      <c r="B36" s="128" t="s">
        <v>803</v>
      </c>
      <c r="C36" s="271">
        <v>3.0999999999999999E-3</v>
      </c>
      <c r="D36" s="128">
        <v>7.0000000000000007E-2</v>
      </c>
      <c r="E36" s="128">
        <v>6.34</v>
      </c>
      <c r="F36" s="128">
        <v>2477</v>
      </c>
      <c r="G36" s="128">
        <v>2109.7399999999998</v>
      </c>
      <c r="H36" s="271">
        <v>1E-3</v>
      </c>
      <c r="I36" s="128">
        <v>955</v>
      </c>
      <c r="J36" s="128">
        <v>1.7479399999999999E-3</v>
      </c>
    </row>
    <row r="37" spans="1:10" x14ac:dyDescent="0.2">
      <c r="A37" s="270">
        <v>42679</v>
      </c>
      <c r="B37" s="128" t="s">
        <v>803</v>
      </c>
      <c r="C37" s="271">
        <v>3.0999999999999999E-3</v>
      </c>
      <c r="D37" s="128">
        <v>7.0000000000000007E-2</v>
      </c>
      <c r="E37" s="128">
        <v>6.34</v>
      </c>
      <c r="F37" s="128">
        <v>2477</v>
      </c>
      <c r="G37" s="128">
        <v>2109.7399999999998</v>
      </c>
      <c r="H37" s="271">
        <v>1E-3</v>
      </c>
      <c r="I37" s="128">
        <v>955</v>
      </c>
      <c r="J37" s="128">
        <v>1.7479399999999999E-3</v>
      </c>
    </row>
    <row r="38" spans="1:10" x14ac:dyDescent="0.2">
      <c r="A38" s="270">
        <v>42680</v>
      </c>
      <c r="B38" s="128" t="s">
        <v>803</v>
      </c>
      <c r="C38" s="271">
        <v>3.0999999999999999E-3</v>
      </c>
      <c r="D38" s="128">
        <v>7.0000000000000007E-2</v>
      </c>
      <c r="E38" s="128">
        <v>6.34</v>
      </c>
      <c r="F38" s="128">
        <v>2477</v>
      </c>
      <c r="G38" s="128">
        <v>2109.7399999999998</v>
      </c>
      <c r="H38" s="271">
        <v>1E-3</v>
      </c>
      <c r="I38" s="128">
        <v>955</v>
      </c>
      <c r="J38" s="128">
        <v>1.7479399999999999E-3</v>
      </c>
    </row>
    <row r="39" spans="1:10" x14ac:dyDescent="0.2">
      <c r="A39" s="270">
        <v>42681</v>
      </c>
      <c r="B39" s="128" t="s">
        <v>803</v>
      </c>
      <c r="C39" s="271">
        <v>3.0999999999999999E-3</v>
      </c>
      <c r="D39" s="128">
        <v>7.0000000000000007E-2</v>
      </c>
      <c r="E39" s="128">
        <v>6.34</v>
      </c>
      <c r="F39" s="128">
        <v>2477</v>
      </c>
      <c r="G39" s="128">
        <v>2109.7399999999998</v>
      </c>
      <c r="H39" s="271">
        <v>1E-3</v>
      </c>
      <c r="I39" s="128">
        <v>955</v>
      </c>
      <c r="J39" s="128">
        <v>1.7479399999999999E-3</v>
      </c>
    </row>
    <row r="40" spans="1:10" x14ac:dyDescent="0.2">
      <c r="A40" s="270">
        <v>42682</v>
      </c>
      <c r="B40" s="128" t="s">
        <v>803</v>
      </c>
      <c r="C40" s="271">
        <v>3.0999999999999999E-3</v>
      </c>
      <c r="D40" s="128">
        <v>7.0000000000000007E-2</v>
      </c>
      <c r="E40" s="128">
        <v>6.34</v>
      </c>
      <c r="F40" s="128">
        <v>2477</v>
      </c>
      <c r="G40" s="128">
        <v>2109.7399999999998</v>
      </c>
      <c r="H40" s="271">
        <v>1E-3</v>
      </c>
      <c r="I40" s="128">
        <v>955</v>
      </c>
      <c r="J40" s="128">
        <v>1.7479399999999999E-3</v>
      </c>
    </row>
    <row r="41" spans="1:10" x14ac:dyDescent="0.2">
      <c r="A41" s="270">
        <v>42683</v>
      </c>
      <c r="B41" s="128" t="s">
        <v>803</v>
      </c>
      <c r="C41" s="271">
        <v>3.0999999999999999E-3</v>
      </c>
      <c r="D41" s="128">
        <v>7.0000000000000007E-2</v>
      </c>
      <c r="E41" s="128">
        <v>6.34</v>
      </c>
      <c r="F41" s="128">
        <v>2477</v>
      </c>
      <c r="G41" s="128">
        <v>2109.7399999999998</v>
      </c>
      <c r="H41" s="271">
        <v>1E-3</v>
      </c>
      <c r="I41" s="128">
        <v>955</v>
      </c>
      <c r="J41" s="128">
        <v>1.7479399999999999E-3</v>
      </c>
    </row>
    <row r="42" spans="1:10" x14ac:dyDescent="0.2">
      <c r="A42" s="270">
        <v>42684</v>
      </c>
      <c r="B42" s="128" t="s">
        <v>803</v>
      </c>
      <c r="C42" s="271">
        <v>3.0999999999999999E-3</v>
      </c>
      <c r="D42" s="128">
        <v>7.0000000000000007E-2</v>
      </c>
      <c r="E42" s="128">
        <v>6.34</v>
      </c>
      <c r="F42" s="128">
        <v>2477</v>
      </c>
      <c r="G42" s="128">
        <v>2109.7399999999998</v>
      </c>
      <c r="H42" s="271">
        <v>1E-3</v>
      </c>
      <c r="I42" s="128">
        <v>955</v>
      </c>
      <c r="J42" s="128">
        <v>1.7479399999999999E-3</v>
      </c>
    </row>
    <row r="43" spans="1:10" x14ac:dyDescent="0.2">
      <c r="A43" s="270">
        <v>42685</v>
      </c>
      <c r="B43" s="128" t="s">
        <v>803</v>
      </c>
      <c r="C43" s="271">
        <v>3.0999999999999999E-3</v>
      </c>
      <c r="D43" s="128">
        <v>7.0000000000000007E-2</v>
      </c>
      <c r="E43" s="128">
        <v>6.34</v>
      </c>
      <c r="F43" s="128">
        <v>2477</v>
      </c>
      <c r="G43" s="128">
        <v>2109.7399999999998</v>
      </c>
      <c r="H43" s="271">
        <v>1E-3</v>
      </c>
      <c r="I43" s="128">
        <v>955</v>
      </c>
      <c r="J43" s="128">
        <v>1.7479399999999999E-3</v>
      </c>
    </row>
    <row r="44" spans="1:10" x14ac:dyDescent="0.2">
      <c r="A44" s="270">
        <v>42686</v>
      </c>
      <c r="B44" s="128" t="s">
        <v>804</v>
      </c>
      <c r="C44" s="271">
        <v>3.0999999999999999E-3</v>
      </c>
      <c r="D44" s="128">
        <v>7.0000000000000007E-2</v>
      </c>
      <c r="E44" s="128">
        <v>6.77</v>
      </c>
      <c r="F44" s="128">
        <v>2477</v>
      </c>
      <c r="G44" s="128">
        <v>2084.0700000000002</v>
      </c>
      <c r="H44" s="271">
        <v>1E-3</v>
      </c>
      <c r="I44" s="128">
        <v>937</v>
      </c>
      <c r="J44" s="128">
        <v>2.1618700000000002E-3</v>
      </c>
    </row>
    <row r="45" spans="1:10" x14ac:dyDescent="0.2">
      <c r="A45" s="270">
        <v>42687</v>
      </c>
      <c r="B45" s="128" t="s">
        <v>805</v>
      </c>
      <c r="C45" s="271">
        <v>4.0000000000000002E-4</v>
      </c>
      <c r="D45" s="128">
        <v>0.01</v>
      </c>
      <c r="E45" s="128">
        <v>0.76</v>
      </c>
      <c r="F45" s="128">
        <v>2477</v>
      </c>
      <c r="G45" s="128">
        <v>2326.9</v>
      </c>
      <c r="H45" s="271">
        <v>1E-3</v>
      </c>
      <c r="I45" s="128">
        <v>1167</v>
      </c>
      <c r="J45" s="128">
        <v>3.9606999999999999E-4</v>
      </c>
    </row>
    <row r="46" spans="1:10" x14ac:dyDescent="0.2">
      <c r="A46" s="270">
        <v>42688</v>
      </c>
      <c r="B46" s="128" t="s">
        <v>806</v>
      </c>
      <c r="C46" s="271">
        <v>3.0999999999999999E-3</v>
      </c>
      <c r="D46" s="128">
        <v>7.0000000000000007E-2</v>
      </c>
      <c r="E46" s="128">
        <v>7.01</v>
      </c>
      <c r="F46" s="128">
        <v>2477</v>
      </c>
      <c r="G46" s="128">
        <v>2090.9</v>
      </c>
      <c r="H46" s="271">
        <v>1E-3</v>
      </c>
      <c r="I46" s="128">
        <v>943</v>
      </c>
      <c r="J46" s="128">
        <v>2.01549E-3</v>
      </c>
    </row>
    <row r="47" spans="1:10" x14ac:dyDescent="0.2">
      <c r="A47" s="270">
        <v>42689</v>
      </c>
      <c r="B47" s="128" t="s">
        <v>806</v>
      </c>
      <c r="C47" s="271">
        <v>3.0999999999999999E-3</v>
      </c>
      <c r="D47" s="128">
        <v>7.0000000000000007E-2</v>
      </c>
      <c r="E47" s="128">
        <v>7.01</v>
      </c>
      <c r="F47" s="128">
        <v>2477</v>
      </c>
      <c r="G47" s="128">
        <v>2090.9</v>
      </c>
      <c r="H47" s="271">
        <v>1E-3</v>
      </c>
      <c r="I47" s="128">
        <v>943</v>
      </c>
      <c r="J47" s="128">
        <v>2.01549E-3</v>
      </c>
    </row>
    <row r="48" spans="1:10" x14ac:dyDescent="0.2">
      <c r="A48" s="270">
        <v>42690</v>
      </c>
      <c r="B48" s="128" t="s">
        <v>806</v>
      </c>
      <c r="C48" s="271">
        <v>3.0999999999999999E-3</v>
      </c>
      <c r="D48" s="128">
        <v>7.0000000000000007E-2</v>
      </c>
      <c r="E48" s="128">
        <v>7.01</v>
      </c>
      <c r="F48" s="128">
        <v>2477</v>
      </c>
      <c r="G48" s="128">
        <v>2090.9</v>
      </c>
      <c r="H48" s="271">
        <v>1E-3</v>
      </c>
      <c r="I48" s="128">
        <v>943</v>
      </c>
      <c r="J48" s="128">
        <v>2.01549E-3</v>
      </c>
    </row>
    <row r="49" spans="1:10" x14ac:dyDescent="0.2">
      <c r="A49" s="270">
        <v>42691</v>
      </c>
      <c r="B49" s="128" t="s">
        <v>806</v>
      </c>
      <c r="C49" s="271">
        <v>3.0999999999999999E-3</v>
      </c>
      <c r="D49" s="128">
        <v>7.0000000000000007E-2</v>
      </c>
      <c r="E49" s="128">
        <v>7.01</v>
      </c>
      <c r="F49" s="128">
        <v>2477</v>
      </c>
      <c r="G49" s="128">
        <v>2090.9</v>
      </c>
      <c r="H49" s="271">
        <v>1E-3</v>
      </c>
      <c r="I49" s="128">
        <v>943</v>
      </c>
      <c r="J49" s="128">
        <v>2.01549E-3</v>
      </c>
    </row>
    <row r="50" spans="1:10" x14ac:dyDescent="0.2">
      <c r="A50" s="270">
        <v>42692</v>
      </c>
      <c r="B50" s="128" t="s">
        <v>806</v>
      </c>
      <c r="C50" s="271">
        <v>3.0999999999999999E-3</v>
      </c>
      <c r="D50" s="128">
        <v>7.0000000000000007E-2</v>
      </c>
      <c r="E50" s="128">
        <v>7.01</v>
      </c>
      <c r="F50" s="128">
        <v>2477</v>
      </c>
      <c r="G50" s="128">
        <v>2090.9</v>
      </c>
      <c r="H50" s="271">
        <v>1E-3</v>
      </c>
      <c r="I50" s="128">
        <v>943</v>
      </c>
      <c r="J50" s="128">
        <v>2.01549E-3</v>
      </c>
    </row>
    <row r="51" spans="1:10" x14ac:dyDescent="0.2">
      <c r="A51" s="270">
        <v>42693</v>
      </c>
      <c r="B51" s="128" t="s">
        <v>806</v>
      </c>
      <c r="C51" s="271">
        <v>3.0999999999999999E-3</v>
      </c>
      <c r="D51" s="128">
        <v>7.0000000000000007E-2</v>
      </c>
      <c r="E51" s="128">
        <v>7.01</v>
      </c>
      <c r="F51" s="128">
        <v>2477</v>
      </c>
      <c r="G51" s="128">
        <v>2090.9</v>
      </c>
      <c r="H51" s="271">
        <v>1E-3</v>
      </c>
      <c r="I51" s="128">
        <v>943</v>
      </c>
      <c r="J51" s="128">
        <v>2.01549E-3</v>
      </c>
    </row>
    <row r="52" spans="1:10" x14ac:dyDescent="0.2">
      <c r="A52" s="270">
        <v>42694</v>
      </c>
      <c r="B52" s="128" t="s">
        <v>806</v>
      </c>
      <c r="C52" s="271">
        <v>3.0999999999999999E-3</v>
      </c>
      <c r="D52" s="128">
        <v>7.0000000000000007E-2</v>
      </c>
      <c r="E52" s="128">
        <v>7.01</v>
      </c>
      <c r="F52" s="128">
        <v>2477</v>
      </c>
      <c r="G52" s="128">
        <v>2090.9</v>
      </c>
      <c r="H52" s="271">
        <v>1E-3</v>
      </c>
      <c r="I52" s="128">
        <v>943</v>
      </c>
      <c r="J52" s="128">
        <v>2.01549E-3</v>
      </c>
    </row>
    <row r="53" spans="1:10" x14ac:dyDescent="0.2">
      <c r="A53" s="270">
        <v>42695</v>
      </c>
      <c r="B53" s="128" t="s">
        <v>806</v>
      </c>
      <c r="C53" s="271">
        <v>3.0999999999999999E-3</v>
      </c>
      <c r="D53" s="128">
        <v>7.0000000000000007E-2</v>
      </c>
      <c r="E53" s="128">
        <v>7.01</v>
      </c>
      <c r="F53" s="128">
        <v>2477</v>
      </c>
      <c r="G53" s="128">
        <v>2090.9</v>
      </c>
      <c r="H53" s="271">
        <v>1E-3</v>
      </c>
      <c r="I53" s="128">
        <v>943</v>
      </c>
      <c r="J53" s="128">
        <v>2.01549E-3</v>
      </c>
    </row>
    <row r="54" spans="1:10" x14ac:dyDescent="0.2">
      <c r="A54" s="270">
        <v>42696</v>
      </c>
      <c r="B54" s="128" t="s">
        <v>806</v>
      </c>
      <c r="C54" s="271">
        <v>3.0999999999999999E-3</v>
      </c>
      <c r="D54" s="128">
        <v>7.0000000000000007E-2</v>
      </c>
      <c r="E54" s="128">
        <v>7.01</v>
      </c>
      <c r="F54" s="128">
        <v>2477</v>
      </c>
      <c r="G54" s="128">
        <v>2090.9</v>
      </c>
      <c r="H54" s="271">
        <v>1E-3</v>
      </c>
      <c r="I54" s="128">
        <v>943</v>
      </c>
      <c r="J54" s="128">
        <v>2.01549E-3</v>
      </c>
    </row>
    <row r="55" spans="1:10" x14ac:dyDescent="0.2">
      <c r="A55" s="270">
        <v>42697</v>
      </c>
      <c r="B55" s="128" t="s">
        <v>806</v>
      </c>
      <c r="C55" s="271">
        <v>3.0999999999999999E-3</v>
      </c>
      <c r="D55" s="128">
        <v>7.0000000000000007E-2</v>
      </c>
      <c r="E55" s="128">
        <v>7.01</v>
      </c>
      <c r="F55" s="128">
        <v>2477</v>
      </c>
      <c r="G55" s="128">
        <v>2090.9</v>
      </c>
      <c r="H55" s="271">
        <v>1E-3</v>
      </c>
      <c r="I55" s="128">
        <v>943</v>
      </c>
      <c r="J55" s="128">
        <v>2.01549E-3</v>
      </c>
    </row>
    <row r="56" spans="1:10" x14ac:dyDescent="0.2">
      <c r="A56" s="270">
        <v>42698</v>
      </c>
      <c r="B56" s="128" t="s">
        <v>807</v>
      </c>
      <c r="C56" s="271">
        <v>2.8999999999999998E-3</v>
      </c>
      <c r="D56" s="128">
        <v>7.0000000000000007E-2</v>
      </c>
      <c r="E56" s="128">
        <v>6.16</v>
      </c>
      <c r="F56" s="128">
        <v>2477</v>
      </c>
      <c r="G56" s="128">
        <v>2108.71</v>
      </c>
      <c r="H56" s="271">
        <v>1E-3</v>
      </c>
      <c r="I56" s="128">
        <v>959</v>
      </c>
      <c r="J56" s="128">
        <v>1.66591E-3</v>
      </c>
    </row>
    <row r="57" spans="1:10" x14ac:dyDescent="0.2">
      <c r="A57" s="270">
        <v>42699</v>
      </c>
      <c r="B57" s="128" t="s">
        <v>807</v>
      </c>
      <c r="C57" s="271">
        <v>2.8999999999999998E-3</v>
      </c>
      <c r="D57" s="128">
        <v>7.0000000000000007E-2</v>
      </c>
      <c r="E57" s="128">
        <v>6.16</v>
      </c>
      <c r="F57" s="128">
        <v>2477</v>
      </c>
      <c r="G57" s="128">
        <v>2108.71</v>
      </c>
      <c r="H57" s="271">
        <v>1E-3</v>
      </c>
      <c r="I57" s="128">
        <v>959</v>
      </c>
      <c r="J57" s="128">
        <v>1.66591E-3</v>
      </c>
    </row>
    <row r="58" spans="1:10" x14ac:dyDescent="0.2">
      <c r="A58" s="270">
        <v>42700</v>
      </c>
      <c r="B58" s="128" t="s">
        <v>807</v>
      </c>
      <c r="C58" s="271">
        <v>2.8999999999999998E-3</v>
      </c>
      <c r="D58" s="128">
        <v>7.0000000000000007E-2</v>
      </c>
      <c r="E58" s="128">
        <v>6.16</v>
      </c>
      <c r="F58" s="128">
        <v>2477</v>
      </c>
      <c r="G58" s="128">
        <v>2108.71</v>
      </c>
      <c r="H58" s="271">
        <v>1E-3</v>
      </c>
      <c r="I58" s="128">
        <v>959</v>
      </c>
      <c r="J58" s="128">
        <v>1.66591E-3</v>
      </c>
    </row>
    <row r="59" spans="1:10" x14ac:dyDescent="0.2">
      <c r="A59" s="270">
        <v>42701</v>
      </c>
      <c r="B59" s="128" t="s">
        <v>807</v>
      </c>
      <c r="C59" s="271">
        <v>2.8999999999999998E-3</v>
      </c>
      <c r="D59" s="128">
        <v>7.0000000000000007E-2</v>
      </c>
      <c r="E59" s="128">
        <v>6.16</v>
      </c>
      <c r="F59" s="128">
        <v>2477</v>
      </c>
      <c r="G59" s="128">
        <v>2108.71</v>
      </c>
      <c r="H59" s="271">
        <v>1E-3</v>
      </c>
      <c r="I59" s="128">
        <v>959</v>
      </c>
      <c r="J59" s="128">
        <v>1.66591E-3</v>
      </c>
    </row>
    <row r="60" spans="1:10" x14ac:dyDescent="0.2">
      <c r="A60" s="270">
        <v>42702</v>
      </c>
      <c r="B60" s="128" t="s">
        <v>807</v>
      </c>
      <c r="C60" s="271">
        <v>2.8999999999999998E-3</v>
      </c>
      <c r="D60" s="128">
        <v>7.0000000000000007E-2</v>
      </c>
      <c r="E60" s="128">
        <v>6.16</v>
      </c>
      <c r="F60" s="128">
        <v>2477</v>
      </c>
      <c r="G60" s="128">
        <v>2108.71</v>
      </c>
      <c r="H60" s="271">
        <v>1E-3</v>
      </c>
      <c r="I60" s="128">
        <v>959</v>
      </c>
      <c r="J60" s="128">
        <v>1.66591E-3</v>
      </c>
    </row>
    <row r="61" spans="1:10" x14ac:dyDescent="0.2">
      <c r="A61" s="270">
        <v>42703</v>
      </c>
      <c r="B61" s="128" t="s">
        <v>807</v>
      </c>
      <c r="C61" s="271">
        <v>2.8999999999999998E-3</v>
      </c>
      <c r="D61" s="128">
        <v>7.0000000000000007E-2</v>
      </c>
      <c r="E61" s="128">
        <v>6.16</v>
      </c>
      <c r="F61" s="128">
        <v>2477</v>
      </c>
      <c r="G61" s="128">
        <v>2108.71</v>
      </c>
      <c r="H61" s="271">
        <v>1E-3</v>
      </c>
      <c r="I61" s="128">
        <v>959</v>
      </c>
      <c r="J61" s="128">
        <v>1.66591E-3</v>
      </c>
    </row>
    <row r="62" spans="1:10" x14ac:dyDescent="0.2">
      <c r="A62" s="270">
        <v>42704</v>
      </c>
      <c r="B62" s="128" t="s">
        <v>807</v>
      </c>
      <c r="C62" s="271">
        <v>2.8999999999999998E-3</v>
      </c>
      <c r="D62" s="128">
        <v>7.0000000000000007E-2</v>
      </c>
      <c r="E62" s="128">
        <v>6.16</v>
      </c>
      <c r="F62" s="128">
        <v>2477</v>
      </c>
      <c r="G62" s="128">
        <v>2108.71</v>
      </c>
      <c r="H62" s="271">
        <v>1E-3</v>
      </c>
      <c r="I62" s="128">
        <v>959</v>
      </c>
      <c r="J62" s="128">
        <v>1.66591E-3</v>
      </c>
    </row>
    <row r="63" spans="1:10" x14ac:dyDescent="0.2">
      <c r="A63" s="270">
        <v>42705</v>
      </c>
      <c r="B63" s="128" t="s">
        <v>808</v>
      </c>
      <c r="C63" s="271">
        <v>1.6000000000000001E-3</v>
      </c>
      <c r="D63" s="128">
        <v>0.04</v>
      </c>
      <c r="E63" s="128">
        <v>3.49</v>
      </c>
      <c r="F63" s="128">
        <v>2462</v>
      </c>
      <c r="G63" s="128">
        <v>2171.71</v>
      </c>
      <c r="H63" s="271">
        <v>1E-3</v>
      </c>
      <c r="I63" s="128">
        <v>1012</v>
      </c>
      <c r="J63" s="128">
        <v>8.7069999999999997E-4</v>
      </c>
    </row>
    <row r="64" spans="1:10" x14ac:dyDescent="0.2">
      <c r="A64" s="270">
        <v>42706</v>
      </c>
      <c r="B64" s="128" t="s">
        <v>808</v>
      </c>
      <c r="C64" s="271">
        <v>1.6000000000000001E-3</v>
      </c>
      <c r="D64" s="128">
        <v>0.04</v>
      </c>
      <c r="E64" s="128">
        <v>3.49</v>
      </c>
      <c r="F64" s="128">
        <v>2462</v>
      </c>
      <c r="G64" s="128">
        <v>2171.71</v>
      </c>
      <c r="H64" s="271">
        <v>1E-3</v>
      </c>
      <c r="I64" s="128">
        <v>1012</v>
      </c>
      <c r="J64" s="128">
        <v>8.7069999999999997E-4</v>
      </c>
    </row>
    <row r="65" spans="1:10" x14ac:dyDescent="0.2">
      <c r="A65" s="270">
        <v>42707</v>
      </c>
      <c r="B65" s="128" t="s">
        <v>808</v>
      </c>
      <c r="C65" s="271">
        <v>1.6000000000000001E-3</v>
      </c>
      <c r="D65" s="128">
        <v>0.04</v>
      </c>
      <c r="E65" s="128">
        <v>3.49</v>
      </c>
      <c r="F65" s="128">
        <v>2462</v>
      </c>
      <c r="G65" s="128">
        <v>2171.71</v>
      </c>
      <c r="H65" s="271">
        <v>1E-3</v>
      </c>
      <c r="I65" s="128">
        <v>1012</v>
      </c>
      <c r="J65" s="128">
        <v>8.7069999999999997E-4</v>
      </c>
    </row>
    <row r="66" spans="1:10" x14ac:dyDescent="0.2">
      <c r="A66" s="270">
        <v>42708</v>
      </c>
      <c r="B66" s="128" t="s">
        <v>808</v>
      </c>
      <c r="C66" s="271">
        <v>1.6000000000000001E-3</v>
      </c>
      <c r="D66" s="128">
        <v>0.04</v>
      </c>
      <c r="E66" s="128">
        <v>3.49</v>
      </c>
      <c r="F66" s="128">
        <v>2462</v>
      </c>
      <c r="G66" s="128">
        <v>2171.71</v>
      </c>
      <c r="H66" s="271">
        <v>1E-3</v>
      </c>
      <c r="I66" s="128">
        <v>1012</v>
      </c>
      <c r="J66" s="128">
        <v>8.7069999999999997E-4</v>
      </c>
    </row>
    <row r="67" spans="1:10" x14ac:dyDescent="0.2">
      <c r="A67" s="270">
        <v>42709</v>
      </c>
      <c r="B67" s="128" t="s">
        <v>808</v>
      </c>
      <c r="C67" s="271">
        <v>1.6000000000000001E-3</v>
      </c>
      <c r="D67" s="128">
        <v>0.04</v>
      </c>
      <c r="E67" s="128">
        <v>3.49</v>
      </c>
      <c r="F67" s="128">
        <v>2462</v>
      </c>
      <c r="G67" s="128">
        <v>2171.71</v>
      </c>
      <c r="H67" s="271">
        <v>1E-3</v>
      </c>
      <c r="I67" s="128">
        <v>1012</v>
      </c>
      <c r="J67" s="128">
        <v>8.7069999999999997E-4</v>
      </c>
    </row>
    <row r="68" spans="1:10" x14ac:dyDescent="0.2">
      <c r="A68" s="270">
        <v>42710</v>
      </c>
      <c r="B68" s="128" t="s">
        <v>808</v>
      </c>
      <c r="C68" s="271">
        <v>1.6000000000000001E-3</v>
      </c>
      <c r="D68" s="128">
        <v>0.04</v>
      </c>
      <c r="E68" s="128">
        <v>3.49</v>
      </c>
      <c r="F68" s="128">
        <v>2462</v>
      </c>
      <c r="G68" s="128">
        <v>2171.71</v>
      </c>
      <c r="H68" s="271">
        <v>1E-3</v>
      </c>
      <c r="I68" s="128">
        <v>1012</v>
      </c>
      <c r="J68" s="128">
        <v>8.7069999999999997E-4</v>
      </c>
    </row>
    <row r="69" spans="1:10" x14ac:dyDescent="0.2">
      <c r="A69" s="270">
        <v>42711</v>
      </c>
      <c r="B69" s="128" t="s">
        <v>809</v>
      </c>
      <c r="C69" s="271">
        <v>4.0000000000000002E-4</v>
      </c>
      <c r="D69" s="128">
        <v>0.01</v>
      </c>
      <c r="E69" s="128">
        <v>0.78</v>
      </c>
      <c r="F69" s="128">
        <v>2462</v>
      </c>
      <c r="G69" s="128">
        <v>2324.0500000000002</v>
      </c>
      <c r="H69" s="271">
        <v>1E-3</v>
      </c>
      <c r="I69" s="128">
        <v>1154</v>
      </c>
      <c r="J69" s="128">
        <v>3.8528E-4</v>
      </c>
    </row>
    <row r="70" spans="1:10" x14ac:dyDescent="0.2">
      <c r="A70" s="270">
        <v>42712</v>
      </c>
      <c r="B70" s="128" t="s">
        <v>809</v>
      </c>
      <c r="C70" s="271">
        <v>4.0000000000000002E-4</v>
      </c>
      <c r="D70" s="128">
        <v>0.01</v>
      </c>
      <c r="E70" s="128">
        <v>0.78</v>
      </c>
      <c r="F70" s="128">
        <v>2462</v>
      </c>
      <c r="G70" s="128">
        <v>2324.0500000000002</v>
      </c>
      <c r="H70" s="271">
        <v>1E-3</v>
      </c>
      <c r="I70" s="128">
        <v>1154</v>
      </c>
      <c r="J70" s="128">
        <v>3.8528E-4</v>
      </c>
    </row>
    <row r="71" spans="1:10" x14ac:dyDescent="0.2">
      <c r="A71" s="270">
        <v>42713</v>
      </c>
      <c r="B71" s="128" t="s">
        <v>809</v>
      </c>
      <c r="C71" s="271">
        <v>4.0000000000000002E-4</v>
      </c>
      <c r="D71" s="128">
        <v>0.01</v>
      </c>
      <c r="E71" s="128">
        <v>0.78</v>
      </c>
      <c r="F71" s="128">
        <v>2462</v>
      </c>
      <c r="G71" s="128">
        <v>2324.0500000000002</v>
      </c>
      <c r="H71" s="271">
        <v>1E-3</v>
      </c>
      <c r="I71" s="128">
        <v>1154</v>
      </c>
      <c r="J71" s="128">
        <v>3.8528E-4</v>
      </c>
    </row>
    <row r="72" spans="1:10" x14ac:dyDescent="0.2">
      <c r="A72" s="270">
        <v>42714</v>
      </c>
      <c r="B72" s="128" t="s">
        <v>809</v>
      </c>
      <c r="C72" s="271">
        <v>4.0000000000000002E-4</v>
      </c>
      <c r="D72" s="128">
        <v>0.01</v>
      </c>
      <c r="E72" s="128">
        <v>0.78</v>
      </c>
      <c r="F72" s="128">
        <v>2462</v>
      </c>
      <c r="G72" s="128">
        <v>2324.0500000000002</v>
      </c>
      <c r="H72" s="271">
        <v>1E-3</v>
      </c>
      <c r="I72" s="128">
        <v>1154</v>
      </c>
      <c r="J72" s="128">
        <v>3.8528E-4</v>
      </c>
    </row>
    <row r="73" spans="1:10" x14ac:dyDescent="0.2">
      <c r="A73" s="270">
        <v>42715</v>
      </c>
      <c r="B73" s="128" t="s">
        <v>809</v>
      </c>
      <c r="C73" s="271">
        <v>4.0000000000000002E-4</v>
      </c>
      <c r="D73" s="128">
        <v>0.01</v>
      </c>
      <c r="E73" s="128">
        <v>0.78</v>
      </c>
      <c r="F73" s="128">
        <v>2462</v>
      </c>
      <c r="G73" s="128">
        <v>2324.0500000000002</v>
      </c>
      <c r="H73" s="271">
        <v>1E-3</v>
      </c>
      <c r="I73" s="128">
        <v>1154</v>
      </c>
      <c r="J73" s="128">
        <v>3.8528E-4</v>
      </c>
    </row>
    <row r="74" spans="1:10" x14ac:dyDescent="0.2">
      <c r="A74" s="270">
        <v>42716</v>
      </c>
      <c r="B74" s="128" t="s">
        <v>809</v>
      </c>
      <c r="C74" s="271">
        <v>4.0000000000000002E-4</v>
      </c>
      <c r="D74" s="128">
        <v>0.01</v>
      </c>
      <c r="E74" s="128">
        <v>0.78</v>
      </c>
      <c r="F74" s="128">
        <v>2462</v>
      </c>
      <c r="G74" s="128">
        <v>2324.0500000000002</v>
      </c>
      <c r="H74" s="271">
        <v>1E-3</v>
      </c>
      <c r="I74" s="128">
        <v>1154</v>
      </c>
      <c r="J74" s="128">
        <v>3.8528E-4</v>
      </c>
    </row>
    <row r="75" spans="1:10" x14ac:dyDescent="0.2">
      <c r="A75" s="270">
        <v>42717</v>
      </c>
      <c r="B75" s="128" t="s">
        <v>809</v>
      </c>
      <c r="C75" s="271">
        <v>4.0000000000000002E-4</v>
      </c>
      <c r="D75" s="128">
        <v>0.01</v>
      </c>
      <c r="E75" s="128">
        <v>0.78</v>
      </c>
      <c r="F75" s="128">
        <v>2462</v>
      </c>
      <c r="G75" s="128">
        <v>2324.0500000000002</v>
      </c>
      <c r="H75" s="271">
        <v>1E-3</v>
      </c>
      <c r="I75" s="128">
        <v>1154</v>
      </c>
      <c r="J75" s="128">
        <v>3.8528E-4</v>
      </c>
    </row>
    <row r="76" spans="1:10" x14ac:dyDescent="0.2">
      <c r="A76" s="270">
        <v>42718</v>
      </c>
      <c r="B76" s="128" t="s">
        <v>809</v>
      </c>
      <c r="C76" s="271">
        <v>4.0000000000000002E-4</v>
      </c>
      <c r="D76" s="128">
        <v>0.01</v>
      </c>
      <c r="E76" s="128">
        <v>0.78</v>
      </c>
      <c r="F76" s="128">
        <v>2462</v>
      </c>
      <c r="G76" s="128">
        <v>2324.0500000000002</v>
      </c>
      <c r="H76" s="271">
        <v>1E-3</v>
      </c>
      <c r="I76" s="128">
        <v>1154</v>
      </c>
      <c r="J76" s="128">
        <v>3.8528E-4</v>
      </c>
    </row>
    <row r="77" spans="1:10" x14ac:dyDescent="0.2">
      <c r="A77" s="270">
        <v>42719</v>
      </c>
      <c r="B77" s="128" t="s">
        <v>809</v>
      </c>
      <c r="C77" s="271">
        <v>4.0000000000000002E-4</v>
      </c>
      <c r="D77" s="128">
        <v>0.01</v>
      </c>
      <c r="E77" s="128">
        <v>0.78</v>
      </c>
      <c r="F77" s="128">
        <v>2462</v>
      </c>
      <c r="G77" s="128">
        <v>2324.0500000000002</v>
      </c>
      <c r="H77" s="271">
        <v>1E-3</v>
      </c>
      <c r="I77" s="128">
        <v>1154</v>
      </c>
      <c r="J77" s="128">
        <v>3.8528E-4</v>
      </c>
    </row>
    <row r="78" spans="1:10" x14ac:dyDescent="0.2">
      <c r="A78" s="270">
        <v>42720</v>
      </c>
      <c r="B78" s="128" t="s">
        <v>810</v>
      </c>
      <c r="C78" s="271">
        <v>1E-4</v>
      </c>
      <c r="D78" s="128">
        <v>0</v>
      </c>
      <c r="E78" s="128">
        <v>0.19</v>
      </c>
      <c r="F78" s="128">
        <v>2462</v>
      </c>
      <c r="G78" s="128">
        <v>2452.98</v>
      </c>
      <c r="H78" s="271">
        <v>1E-3</v>
      </c>
      <c r="I78" s="128">
        <v>1277</v>
      </c>
      <c r="J78" s="128">
        <v>4.8282000000000002E-4</v>
      </c>
    </row>
    <row r="79" spans="1:10" x14ac:dyDescent="0.2">
      <c r="A79" s="270">
        <v>42721</v>
      </c>
      <c r="B79" s="128" t="s">
        <v>810</v>
      </c>
      <c r="C79" s="271">
        <v>1E-4</v>
      </c>
      <c r="D79" s="128">
        <v>0</v>
      </c>
      <c r="E79" s="128">
        <v>0.19</v>
      </c>
      <c r="F79" s="128">
        <v>2462</v>
      </c>
      <c r="G79" s="128">
        <v>2452.98</v>
      </c>
      <c r="H79" s="271">
        <v>1E-3</v>
      </c>
      <c r="I79" s="128">
        <v>1277</v>
      </c>
      <c r="J79" s="128">
        <v>4.8282000000000002E-4</v>
      </c>
    </row>
    <row r="80" spans="1:10" x14ac:dyDescent="0.2">
      <c r="A80" s="270">
        <v>42722</v>
      </c>
      <c r="B80" s="128" t="s">
        <v>810</v>
      </c>
      <c r="C80" s="271">
        <v>1E-4</v>
      </c>
      <c r="D80" s="128">
        <v>0</v>
      </c>
      <c r="E80" s="128">
        <v>0.19</v>
      </c>
      <c r="F80" s="128">
        <v>2462</v>
      </c>
      <c r="G80" s="128">
        <v>2452.98</v>
      </c>
      <c r="H80" s="271">
        <v>1E-3</v>
      </c>
      <c r="I80" s="128">
        <v>1277</v>
      </c>
      <c r="J80" s="128">
        <v>4.8282000000000002E-4</v>
      </c>
    </row>
    <row r="81" spans="1:10" x14ac:dyDescent="0.2">
      <c r="A81" s="270">
        <v>42723</v>
      </c>
      <c r="B81" s="128" t="s">
        <v>810</v>
      </c>
      <c r="C81" s="271">
        <v>1E-4</v>
      </c>
      <c r="D81" s="128">
        <v>0</v>
      </c>
      <c r="E81" s="128">
        <v>0.19</v>
      </c>
      <c r="F81" s="128">
        <v>2462</v>
      </c>
      <c r="G81" s="128">
        <v>2452.98</v>
      </c>
      <c r="H81" s="271">
        <v>1E-3</v>
      </c>
      <c r="I81" s="128">
        <v>1277</v>
      </c>
      <c r="J81" s="128">
        <v>4.8282000000000002E-4</v>
      </c>
    </row>
    <row r="82" spans="1:10" x14ac:dyDescent="0.2">
      <c r="A82" s="270">
        <v>42724</v>
      </c>
      <c r="B82" s="128" t="s">
        <v>810</v>
      </c>
      <c r="C82" s="271">
        <v>1E-4</v>
      </c>
      <c r="D82" s="128">
        <v>0</v>
      </c>
      <c r="E82" s="128">
        <v>0.19</v>
      </c>
      <c r="F82" s="128">
        <v>2462</v>
      </c>
      <c r="G82" s="128">
        <v>2452.98</v>
      </c>
      <c r="H82" s="271">
        <v>1E-3</v>
      </c>
      <c r="I82" s="128">
        <v>1277</v>
      </c>
      <c r="J82" s="128">
        <v>4.8282000000000002E-4</v>
      </c>
    </row>
    <row r="83" spans="1:10" x14ac:dyDescent="0.2">
      <c r="A83" s="270">
        <v>42725</v>
      </c>
      <c r="B83" s="128" t="s">
        <v>810</v>
      </c>
      <c r="C83" s="271">
        <v>1E-4</v>
      </c>
      <c r="D83" s="128">
        <v>0</v>
      </c>
      <c r="E83" s="128">
        <v>0.19</v>
      </c>
      <c r="F83" s="128">
        <v>2462</v>
      </c>
      <c r="G83" s="128">
        <v>2452.98</v>
      </c>
      <c r="H83" s="271">
        <v>1E-3</v>
      </c>
      <c r="I83" s="128">
        <v>1277</v>
      </c>
      <c r="J83" s="128">
        <v>4.8282000000000002E-4</v>
      </c>
    </row>
    <row r="84" spans="1:10" x14ac:dyDescent="0.2">
      <c r="A84" s="270">
        <v>42726</v>
      </c>
      <c r="B84" s="128" t="s">
        <v>810</v>
      </c>
      <c r="C84" s="271">
        <v>1E-4</v>
      </c>
      <c r="D84" s="128">
        <v>0</v>
      </c>
      <c r="E84" s="128">
        <v>0.19</v>
      </c>
      <c r="F84" s="128">
        <v>2462</v>
      </c>
      <c r="G84" s="128">
        <v>2452.98</v>
      </c>
      <c r="H84" s="271">
        <v>1E-3</v>
      </c>
      <c r="I84" s="128">
        <v>1277</v>
      </c>
      <c r="J84" s="128">
        <v>4.8282000000000002E-4</v>
      </c>
    </row>
    <row r="85" spans="1:10" x14ac:dyDescent="0.2">
      <c r="A85" s="270">
        <v>42727</v>
      </c>
      <c r="B85" s="128" t="s">
        <v>810</v>
      </c>
      <c r="C85" s="271">
        <v>1E-4</v>
      </c>
      <c r="D85" s="128">
        <v>0</v>
      </c>
      <c r="E85" s="128">
        <v>0.19</v>
      </c>
      <c r="F85" s="128">
        <v>2462</v>
      </c>
      <c r="G85" s="128">
        <v>2452.98</v>
      </c>
      <c r="H85" s="271">
        <v>1E-3</v>
      </c>
      <c r="I85" s="128">
        <v>1277</v>
      </c>
      <c r="J85" s="128">
        <v>4.8282000000000002E-4</v>
      </c>
    </row>
    <row r="86" spans="1:10" x14ac:dyDescent="0.2">
      <c r="A86" s="270">
        <v>42728</v>
      </c>
      <c r="B86" s="128" t="s">
        <v>810</v>
      </c>
      <c r="C86" s="271">
        <v>1E-4</v>
      </c>
      <c r="D86" s="128">
        <v>0</v>
      </c>
      <c r="E86" s="128">
        <v>0.19</v>
      </c>
      <c r="F86" s="128">
        <v>2462</v>
      </c>
      <c r="G86" s="128">
        <v>2452.98</v>
      </c>
      <c r="H86" s="271">
        <v>1E-3</v>
      </c>
      <c r="I86" s="128">
        <v>1277</v>
      </c>
      <c r="J86" s="128">
        <v>4.8282000000000002E-4</v>
      </c>
    </row>
    <row r="87" spans="1:10" x14ac:dyDescent="0.2">
      <c r="A87" s="270">
        <v>42729</v>
      </c>
      <c r="B87" s="128" t="s">
        <v>810</v>
      </c>
      <c r="C87" s="271">
        <v>1E-4</v>
      </c>
      <c r="D87" s="128">
        <v>0</v>
      </c>
      <c r="E87" s="128">
        <v>0.19</v>
      </c>
      <c r="F87" s="128">
        <v>2462</v>
      </c>
      <c r="G87" s="128">
        <v>2452.98</v>
      </c>
      <c r="H87" s="271">
        <v>1E-3</v>
      </c>
      <c r="I87" s="128">
        <v>1277</v>
      </c>
      <c r="J87" s="128">
        <v>4.8282000000000002E-4</v>
      </c>
    </row>
    <row r="88" spans="1:10" x14ac:dyDescent="0.2">
      <c r="A88" s="270">
        <v>42730</v>
      </c>
      <c r="B88" s="128" t="s">
        <v>810</v>
      </c>
      <c r="C88" s="271">
        <v>1E-4</v>
      </c>
      <c r="D88" s="128">
        <v>0</v>
      </c>
      <c r="E88" s="128">
        <v>0.19</v>
      </c>
      <c r="F88" s="128">
        <v>2462</v>
      </c>
      <c r="G88" s="128">
        <v>2452.98</v>
      </c>
      <c r="H88" s="271">
        <v>1E-3</v>
      </c>
      <c r="I88" s="128">
        <v>1277</v>
      </c>
      <c r="J88" s="128">
        <v>4.8282000000000002E-4</v>
      </c>
    </row>
    <row r="89" spans="1:10" x14ac:dyDescent="0.2">
      <c r="A89" s="270">
        <v>42731</v>
      </c>
      <c r="B89" s="128" t="s">
        <v>810</v>
      </c>
      <c r="C89" s="271">
        <v>1E-4</v>
      </c>
      <c r="D89" s="128">
        <v>0</v>
      </c>
      <c r="E89" s="128">
        <v>0.19</v>
      </c>
      <c r="F89" s="128">
        <v>2462</v>
      </c>
      <c r="G89" s="128">
        <v>2452.98</v>
      </c>
      <c r="H89" s="271">
        <v>1E-3</v>
      </c>
      <c r="I89" s="128">
        <v>1277</v>
      </c>
      <c r="J89" s="128">
        <v>4.8282000000000002E-4</v>
      </c>
    </row>
    <row r="90" spans="1:10" x14ac:dyDescent="0.2">
      <c r="A90" s="270">
        <v>42732</v>
      </c>
      <c r="B90" s="128" t="s">
        <v>810</v>
      </c>
      <c r="C90" s="271">
        <v>1E-4</v>
      </c>
      <c r="D90" s="128">
        <v>0</v>
      </c>
      <c r="E90" s="128">
        <v>0.19</v>
      </c>
      <c r="F90" s="128">
        <v>2462</v>
      </c>
      <c r="G90" s="128">
        <v>2452.98</v>
      </c>
      <c r="H90" s="271">
        <v>1E-3</v>
      </c>
      <c r="I90" s="128">
        <v>1277</v>
      </c>
      <c r="J90" s="128">
        <v>4.8282000000000002E-4</v>
      </c>
    </row>
    <row r="91" spans="1:10" x14ac:dyDescent="0.2">
      <c r="A91" s="270">
        <v>42733</v>
      </c>
      <c r="B91" s="128" t="s">
        <v>810</v>
      </c>
      <c r="C91" s="271">
        <v>1E-4</v>
      </c>
      <c r="D91" s="128">
        <v>0</v>
      </c>
      <c r="E91" s="128">
        <v>0.19</v>
      </c>
      <c r="F91" s="128">
        <v>2462</v>
      </c>
      <c r="G91" s="128">
        <v>2452.98</v>
      </c>
      <c r="H91" s="271">
        <v>1E-3</v>
      </c>
      <c r="I91" s="128">
        <v>1277</v>
      </c>
      <c r="J91" s="128">
        <v>4.8282000000000002E-4</v>
      </c>
    </row>
    <row r="92" spans="1:10" x14ac:dyDescent="0.2">
      <c r="A92" s="270">
        <v>42734</v>
      </c>
      <c r="B92" s="128" t="s">
        <v>810</v>
      </c>
      <c r="C92" s="271">
        <v>1E-4</v>
      </c>
      <c r="D92" s="128">
        <v>0</v>
      </c>
      <c r="E92" s="128">
        <v>0.19</v>
      </c>
      <c r="F92" s="128">
        <v>2462</v>
      </c>
      <c r="G92" s="128">
        <v>2452.98</v>
      </c>
      <c r="H92" s="271">
        <v>1E-3</v>
      </c>
      <c r="I92" s="128">
        <v>1277</v>
      </c>
      <c r="J92" s="128">
        <v>4.8282000000000002E-4</v>
      </c>
    </row>
    <row r="93" spans="1:10" x14ac:dyDescent="0.2">
      <c r="A93" s="270">
        <v>42735</v>
      </c>
      <c r="B93" s="128" t="s">
        <v>810</v>
      </c>
      <c r="C93" s="271">
        <v>1E-4</v>
      </c>
      <c r="D93" s="128">
        <v>0</v>
      </c>
      <c r="E93" s="128">
        <v>0.19</v>
      </c>
      <c r="F93" s="128">
        <v>2462</v>
      </c>
      <c r="G93" s="128">
        <v>2452.98</v>
      </c>
      <c r="H93" s="271">
        <v>1E-3</v>
      </c>
      <c r="I93" s="128">
        <v>1277</v>
      </c>
      <c r="J93" s="128">
        <v>4.8282000000000002E-4</v>
      </c>
    </row>
    <row r="94" spans="1:10" x14ac:dyDescent="0.2">
      <c r="A94" s="270">
        <v>42736</v>
      </c>
      <c r="B94" s="128" t="s">
        <v>811</v>
      </c>
      <c r="C94" s="271">
        <v>0</v>
      </c>
      <c r="D94" s="128">
        <v>0</v>
      </c>
      <c r="E94" s="128">
        <v>7.0000000000000007E-2</v>
      </c>
      <c r="F94" s="128">
        <v>2391</v>
      </c>
      <c r="G94" s="128">
        <v>2563.98</v>
      </c>
      <c r="H94" s="271">
        <v>1E-3</v>
      </c>
      <c r="I94" s="128">
        <v>1348</v>
      </c>
      <c r="J94" s="128">
        <v>4.0330999999999999E-4</v>
      </c>
    </row>
    <row r="95" spans="1:10" x14ac:dyDescent="0.2">
      <c r="A95" s="270">
        <v>42737</v>
      </c>
      <c r="B95" s="128" t="s">
        <v>812</v>
      </c>
      <c r="C95" s="271">
        <v>0</v>
      </c>
      <c r="D95" s="128">
        <v>0</v>
      </c>
      <c r="E95" s="128">
        <v>0.01</v>
      </c>
      <c r="F95" s="128">
        <v>2391</v>
      </c>
      <c r="G95" s="128">
        <v>2791.52</v>
      </c>
      <c r="H95" s="271">
        <v>1E-3</v>
      </c>
      <c r="I95" s="128">
        <v>1566</v>
      </c>
      <c r="J95" s="128">
        <v>-2.2544000000000001E-4</v>
      </c>
    </row>
    <row r="96" spans="1:10" x14ac:dyDescent="0.2">
      <c r="A96" s="270">
        <v>42738</v>
      </c>
      <c r="B96" s="128" t="s">
        <v>812</v>
      </c>
      <c r="C96" s="271">
        <v>0</v>
      </c>
      <c r="D96" s="128">
        <v>0</v>
      </c>
      <c r="E96" s="128">
        <v>0.01</v>
      </c>
      <c r="F96" s="128">
        <v>2391</v>
      </c>
      <c r="G96" s="128">
        <v>2791.52</v>
      </c>
      <c r="H96" s="271">
        <v>1E-3</v>
      </c>
      <c r="I96" s="128">
        <v>1566</v>
      </c>
      <c r="J96" s="128">
        <v>-2.2544000000000001E-4</v>
      </c>
    </row>
    <row r="97" spans="1:10" x14ac:dyDescent="0.2">
      <c r="A97" s="270">
        <v>42739</v>
      </c>
      <c r="B97" s="128" t="s">
        <v>812</v>
      </c>
      <c r="C97" s="271">
        <v>0</v>
      </c>
      <c r="D97" s="128">
        <v>0</v>
      </c>
      <c r="E97" s="128">
        <v>0.01</v>
      </c>
      <c r="F97" s="128">
        <v>2391</v>
      </c>
      <c r="G97" s="128">
        <v>2791.52</v>
      </c>
      <c r="H97" s="271">
        <v>1E-3</v>
      </c>
      <c r="I97" s="128">
        <v>1566</v>
      </c>
      <c r="J97" s="128">
        <v>-2.2544000000000001E-4</v>
      </c>
    </row>
    <row r="98" spans="1:10" x14ac:dyDescent="0.2">
      <c r="A98" s="270">
        <v>42740</v>
      </c>
      <c r="B98" s="128" t="s">
        <v>813</v>
      </c>
      <c r="C98" s="271">
        <v>0</v>
      </c>
      <c r="D98" s="128">
        <v>0</v>
      </c>
      <c r="E98" s="128">
        <v>0.01</v>
      </c>
      <c r="F98" s="128">
        <v>2391</v>
      </c>
      <c r="G98" s="128">
        <v>2799.98</v>
      </c>
      <c r="H98" s="271">
        <v>1E-3</v>
      </c>
      <c r="I98" s="128">
        <v>1572</v>
      </c>
      <c r="J98" s="128">
        <v>-2.2168000000000001E-4</v>
      </c>
    </row>
    <row r="99" spans="1:10" x14ac:dyDescent="0.2">
      <c r="A99" s="270">
        <v>42741</v>
      </c>
      <c r="B99" s="128" t="s">
        <v>813</v>
      </c>
      <c r="C99" s="271">
        <v>0</v>
      </c>
      <c r="D99" s="128">
        <v>0</v>
      </c>
      <c r="E99" s="128">
        <v>0.01</v>
      </c>
      <c r="F99" s="128">
        <v>2391</v>
      </c>
      <c r="G99" s="128">
        <v>2799.98</v>
      </c>
      <c r="H99" s="271">
        <v>1E-3</v>
      </c>
      <c r="I99" s="128">
        <v>1572</v>
      </c>
      <c r="J99" s="128">
        <v>-2.2168000000000001E-4</v>
      </c>
    </row>
    <row r="100" spans="1:10" x14ac:dyDescent="0.2">
      <c r="A100" s="270">
        <v>42742</v>
      </c>
      <c r="B100" s="128" t="s">
        <v>813</v>
      </c>
      <c r="C100" s="271">
        <v>0</v>
      </c>
      <c r="D100" s="128">
        <v>0</v>
      </c>
      <c r="E100" s="128">
        <v>0.01</v>
      </c>
      <c r="F100" s="128">
        <v>2391</v>
      </c>
      <c r="G100" s="128">
        <v>2799.98</v>
      </c>
      <c r="H100" s="271">
        <v>1E-3</v>
      </c>
      <c r="I100" s="128">
        <v>1572</v>
      </c>
      <c r="J100" s="128">
        <v>-2.2168000000000001E-4</v>
      </c>
    </row>
    <row r="101" spans="1:10" x14ac:dyDescent="0.2">
      <c r="A101" s="270">
        <v>42743</v>
      </c>
      <c r="B101" s="128" t="s">
        <v>813</v>
      </c>
      <c r="C101" s="271">
        <v>0</v>
      </c>
      <c r="D101" s="128">
        <v>0</v>
      </c>
      <c r="E101" s="128">
        <v>0.01</v>
      </c>
      <c r="F101" s="128">
        <v>2391</v>
      </c>
      <c r="G101" s="128">
        <v>2799.98</v>
      </c>
      <c r="H101" s="271">
        <v>1E-3</v>
      </c>
      <c r="I101" s="128">
        <v>1572</v>
      </c>
      <c r="J101" s="128">
        <v>-2.2168000000000001E-4</v>
      </c>
    </row>
    <row r="102" spans="1:10" x14ac:dyDescent="0.2">
      <c r="A102" s="270">
        <v>42744</v>
      </c>
      <c r="B102" s="128" t="s">
        <v>813</v>
      </c>
      <c r="C102" s="271">
        <v>0</v>
      </c>
      <c r="D102" s="128">
        <v>0</v>
      </c>
      <c r="E102" s="128">
        <v>0.01</v>
      </c>
      <c r="F102" s="128">
        <v>2391</v>
      </c>
      <c r="G102" s="128">
        <v>2799.98</v>
      </c>
      <c r="H102" s="271">
        <v>1E-3</v>
      </c>
      <c r="I102" s="128">
        <v>1572</v>
      </c>
      <c r="J102" s="128">
        <v>-2.2168000000000001E-4</v>
      </c>
    </row>
    <row r="103" spans="1:10" x14ac:dyDescent="0.2">
      <c r="A103" s="270">
        <v>42745</v>
      </c>
      <c r="B103" s="128" t="s">
        <v>813</v>
      </c>
      <c r="C103" s="271">
        <v>0</v>
      </c>
      <c r="D103" s="128">
        <v>0</v>
      </c>
      <c r="E103" s="128">
        <v>0.01</v>
      </c>
      <c r="F103" s="128">
        <v>2391</v>
      </c>
      <c r="G103" s="128">
        <v>2799.98</v>
      </c>
      <c r="H103" s="271">
        <v>1E-3</v>
      </c>
      <c r="I103" s="128">
        <v>1572</v>
      </c>
      <c r="J103" s="128">
        <v>-2.2168000000000001E-4</v>
      </c>
    </row>
    <row r="104" spans="1:10" x14ac:dyDescent="0.2">
      <c r="A104" s="270">
        <v>42746</v>
      </c>
      <c r="B104" s="128" t="s">
        <v>813</v>
      </c>
      <c r="C104" s="271">
        <v>0</v>
      </c>
      <c r="D104" s="128">
        <v>0</v>
      </c>
      <c r="E104" s="128">
        <v>0.01</v>
      </c>
      <c r="F104" s="128">
        <v>2391</v>
      </c>
      <c r="G104" s="128">
        <v>2799.98</v>
      </c>
      <c r="H104" s="271">
        <v>1E-3</v>
      </c>
      <c r="I104" s="128">
        <v>1572</v>
      </c>
      <c r="J104" s="128">
        <v>-2.2168000000000001E-4</v>
      </c>
    </row>
    <row r="105" spans="1:10" x14ac:dyDescent="0.2">
      <c r="A105" s="270">
        <v>42747</v>
      </c>
      <c r="B105" s="128" t="s">
        <v>813</v>
      </c>
      <c r="C105" s="271">
        <v>0</v>
      </c>
      <c r="D105" s="128">
        <v>0</v>
      </c>
      <c r="E105" s="128">
        <v>0.01</v>
      </c>
      <c r="F105" s="128">
        <v>2391</v>
      </c>
      <c r="G105" s="128">
        <v>2799.98</v>
      </c>
      <c r="H105" s="271">
        <v>1E-3</v>
      </c>
      <c r="I105" s="128">
        <v>1572</v>
      </c>
      <c r="J105" s="128">
        <v>-2.2168000000000001E-4</v>
      </c>
    </row>
    <row r="106" spans="1:10" x14ac:dyDescent="0.2">
      <c r="A106" s="270">
        <v>42748</v>
      </c>
      <c r="B106" s="128" t="s">
        <v>813</v>
      </c>
      <c r="C106" s="271">
        <v>0</v>
      </c>
      <c r="D106" s="128">
        <v>0</v>
      </c>
      <c r="E106" s="128">
        <v>0.01</v>
      </c>
      <c r="F106" s="128">
        <v>2391</v>
      </c>
      <c r="G106" s="128">
        <v>2799.98</v>
      </c>
      <c r="H106" s="271">
        <v>1E-3</v>
      </c>
      <c r="I106" s="128">
        <v>1572</v>
      </c>
      <c r="J106" s="128">
        <v>-2.2168000000000001E-4</v>
      </c>
    </row>
    <row r="107" spans="1:10" x14ac:dyDescent="0.2">
      <c r="A107" s="270">
        <v>42749</v>
      </c>
      <c r="B107" s="128" t="s">
        <v>814</v>
      </c>
      <c r="C107" s="271">
        <v>0</v>
      </c>
      <c r="D107" s="128">
        <v>0</v>
      </c>
      <c r="E107" s="128">
        <v>0.01</v>
      </c>
      <c r="F107" s="128">
        <v>2391</v>
      </c>
      <c r="G107" s="128">
        <v>2793.4</v>
      </c>
      <c r="H107" s="271">
        <v>1E-3</v>
      </c>
      <c r="I107" s="128">
        <v>1567</v>
      </c>
      <c r="J107" s="128">
        <v>-2.2502000000000001E-4</v>
      </c>
    </row>
    <row r="108" spans="1:10" x14ac:dyDescent="0.2">
      <c r="A108" s="270">
        <v>42750</v>
      </c>
      <c r="B108" s="128" t="s">
        <v>815</v>
      </c>
      <c r="C108" s="271">
        <v>0</v>
      </c>
      <c r="D108" s="128">
        <v>0</v>
      </c>
      <c r="E108" s="128">
        <v>0.01</v>
      </c>
      <c r="F108" s="128">
        <v>2391</v>
      </c>
      <c r="G108" s="128">
        <v>2781.53</v>
      </c>
      <c r="H108" s="271">
        <v>1E-3</v>
      </c>
      <c r="I108" s="128">
        <v>1557</v>
      </c>
      <c r="J108" s="128">
        <v>-2.2565000000000001E-4</v>
      </c>
    </row>
    <row r="109" spans="1:10" x14ac:dyDescent="0.2">
      <c r="A109" s="270">
        <v>42751</v>
      </c>
      <c r="B109" s="128" t="s">
        <v>816</v>
      </c>
      <c r="C109" s="271">
        <v>0</v>
      </c>
      <c r="D109" s="128">
        <v>0</v>
      </c>
      <c r="E109" s="128">
        <v>0.04</v>
      </c>
      <c r="F109" s="128">
        <v>2391</v>
      </c>
      <c r="G109" s="128">
        <v>2628.85</v>
      </c>
      <c r="H109" s="271">
        <v>1E-3</v>
      </c>
      <c r="I109" s="128">
        <v>1412</v>
      </c>
      <c r="J109" s="128">
        <v>2.1363E-4</v>
      </c>
    </row>
    <row r="110" spans="1:10" x14ac:dyDescent="0.2">
      <c r="A110" s="270">
        <v>42752</v>
      </c>
      <c r="B110" s="128" t="s">
        <v>817</v>
      </c>
      <c r="C110" s="271">
        <v>0</v>
      </c>
      <c r="D110" s="128">
        <v>0</v>
      </c>
      <c r="E110" s="128">
        <v>0.04</v>
      </c>
      <c r="F110" s="128">
        <v>2391</v>
      </c>
      <c r="G110" s="128">
        <v>2628.85</v>
      </c>
      <c r="H110" s="271">
        <v>1E-3</v>
      </c>
      <c r="I110" s="128">
        <v>1412</v>
      </c>
      <c r="J110" s="128">
        <v>2.1363E-4</v>
      </c>
    </row>
    <row r="111" spans="1:10" x14ac:dyDescent="0.2">
      <c r="A111" s="270">
        <v>42753</v>
      </c>
      <c r="B111" s="128" t="s">
        <v>817</v>
      </c>
      <c r="C111" s="271">
        <v>0</v>
      </c>
      <c r="D111" s="128">
        <v>0</v>
      </c>
      <c r="E111" s="128">
        <v>0.04</v>
      </c>
      <c r="F111" s="128">
        <v>2391</v>
      </c>
      <c r="G111" s="128">
        <v>2628.85</v>
      </c>
      <c r="H111" s="271">
        <v>1E-3</v>
      </c>
      <c r="I111" s="128">
        <v>1412</v>
      </c>
      <c r="J111" s="128">
        <v>2.1363E-4</v>
      </c>
    </row>
    <row r="112" spans="1:10" x14ac:dyDescent="0.2">
      <c r="A112" s="270">
        <v>42754</v>
      </c>
      <c r="B112" s="128" t="s">
        <v>818</v>
      </c>
      <c r="C112" s="271">
        <v>0</v>
      </c>
      <c r="D112" s="128">
        <v>0</v>
      </c>
      <c r="E112" s="128">
        <v>0.04</v>
      </c>
      <c r="F112" s="128">
        <v>2391</v>
      </c>
      <c r="G112" s="128">
        <v>2635.42</v>
      </c>
      <c r="H112" s="271">
        <v>1E-3</v>
      </c>
      <c r="I112" s="128">
        <v>1417</v>
      </c>
      <c r="J112" s="128">
        <v>1.9536E-4</v>
      </c>
    </row>
    <row r="113" spans="1:10" x14ac:dyDescent="0.2">
      <c r="A113" s="270">
        <v>42755</v>
      </c>
      <c r="B113" s="128" t="s">
        <v>818</v>
      </c>
      <c r="C113" s="271">
        <v>0</v>
      </c>
      <c r="D113" s="128">
        <v>0</v>
      </c>
      <c r="E113" s="128">
        <v>0.04</v>
      </c>
      <c r="F113" s="128">
        <v>2391</v>
      </c>
      <c r="G113" s="128">
        <v>2635.42</v>
      </c>
      <c r="H113" s="271">
        <v>1E-3</v>
      </c>
      <c r="I113" s="128">
        <v>1417</v>
      </c>
      <c r="J113" s="128">
        <v>1.9536E-4</v>
      </c>
    </row>
    <row r="114" spans="1:10" x14ac:dyDescent="0.2">
      <c r="A114" s="270">
        <v>42756</v>
      </c>
      <c r="B114" s="128" t="s">
        <v>818</v>
      </c>
      <c r="C114" s="271">
        <v>0</v>
      </c>
      <c r="D114" s="128">
        <v>0</v>
      </c>
      <c r="E114" s="128">
        <v>0.04</v>
      </c>
      <c r="F114" s="128">
        <v>2391</v>
      </c>
      <c r="G114" s="128">
        <v>2635.42</v>
      </c>
      <c r="H114" s="271">
        <v>1E-3</v>
      </c>
      <c r="I114" s="128">
        <v>1417</v>
      </c>
      <c r="J114" s="128">
        <v>1.9536E-4</v>
      </c>
    </row>
    <row r="115" spans="1:10" x14ac:dyDescent="0.2">
      <c r="A115" s="270">
        <v>42757</v>
      </c>
      <c r="B115" s="128" t="s">
        <v>818</v>
      </c>
      <c r="C115" s="271">
        <v>0</v>
      </c>
      <c r="D115" s="128">
        <v>0</v>
      </c>
      <c r="E115" s="128">
        <v>0.04</v>
      </c>
      <c r="F115" s="128">
        <v>2391</v>
      </c>
      <c r="G115" s="128">
        <v>2635.42</v>
      </c>
      <c r="H115" s="271">
        <v>1E-3</v>
      </c>
      <c r="I115" s="128">
        <v>1417</v>
      </c>
      <c r="J115" s="128">
        <v>1.9536E-4</v>
      </c>
    </row>
    <row r="116" spans="1:10" x14ac:dyDescent="0.2">
      <c r="A116" s="270">
        <v>42758</v>
      </c>
      <c r="B116" s="128" t="s">
        <v>818</v>
      </c>
      <c r="C116" s="271">
        <v>0</v>
      </c>
      <c r="D116" s="128">
        <v>0</v>
      </c>
      <c r="E116" s="128">
        <v>0.04</v>
      </c>
      <c r="F116" s="128">
        <v>2391</v>
      </c>
      <c r="G116" s="128">
        <v>2635.42</v>
      </c>
      <c r="H116" s="271">
        <v>1E-3</v>
      </c>
      <c r="I116" s="128">
        <v>1417</v>
      </c>
      <c r="J116" s="128">
        <v>1.9536E-4</v>
      </c>
    </row>
    <row r="117" spans="1:10" x14ac:dyDescent="0.2">
      <c r="A117" s="270">
        <v>42759</v>
      </c>
      <c r="B117" s="128" t="s">
        <v>818</v>
      </c>
      <c r="C117" s="271">
        <v>0</v>
      </c>
      <c r="D117" s="128">
        <v>0</v>
      </c>
      <c r="E117" s="128">
        <v>0.04</v>
      </c>
      <c r="F117" s="128">
        <v>2391</v>
      </c>
      <c r="G117" s="128">
        <v>2635.42</v>
      </c>
      <c r="H117" s="271">
        <v>1E-3</v>
      </c>
      <c r="I117" s="128">
        <v>1417</v>
      </c>
      <c r="J117" s="128">
        <v>1.9536E-4</v>
      </c>
    </row>
    <row r="118" spans="1:10" x14ac:dyDescent="0.2">
      <c r="A118" s="270">
        <v>42760</v>
      </c>
      <c r="B118" s="128" t="s">
        <v>818</v>
      </c>
      <c r="C118" s="271">
        <v>0</v>
      </c>
      <c r="D118" s="128">
        <v>0</v>
      </c>
      <c r="E118" s="128">
        <v>0.04</v>
      </c>
      <c r="F118" s="128">
        <v>2391</v>
      </c>
      <c r="G118" s="128">
        <v>2635.42</v>
      </c>
      <c r="H118" s="271">
        <v>1E-3</v>
      </c>
      <c r="I118" s="128">
        <v>1417</v>
      </c>
      <c r="J118" s="128">
        <v>1.9536E-4</v>
      </c>
    </row>
    <row r="119" spans="1:10" x14ac:dyDescent="0.2">
      <c r="A119" s="270">
        <v>42761</v>
      </c>
      <c r="B119" s="128" t="s">
        <v>819</v>
      </c>
      <c r="C119" s="271">
        <v>0</v>
      </c>
      <c r="D119" s="128">
        <v>0</v>
      </c>
      <c r="E119" s="128">
        <v>0.04</v>
      </c>
      <c r="F119" s="128">
        <v>2391</v>
      </c>
      <c r="G119" s="128">
        <v>2628.85</v>
      </c>
      <c r="H119" s="271">
        <v>1E-3</v>
      </c>
      <c r="I119" s="128">
        <v>1412</v>
      </c>
      <c r="J119" s="128">
        <v>2.1363E-4</v>
      </c>
    </row>
    <row r="120" spans="1:10" x14ac:dyDescent="0.2">
      <c r="A120" s="270">
        <v>42762</v>
      </c>
      <c r="B120" s="128" t="s">
        <v>819</v>
      </c>
      <c r="C120" s="271">
        <v>0</v>
      </c>
      <c r="D120" s="128">
        <v>0</v>
      </c>
      <c r="E120" s="128">
        <v>0.04</v>
      </c>
      <c r="F120" s="128">
        <v>2391</v>
      </c>
      <c r="G120" s="128">
        <v>2628.85</v>
      </c>
      <c r="H120" s="271">
        <v>1E-3</v>
      </c>
      <c r="I120" s="128">
        <v>1412</v>
      </c>
      <c r="J120" s="128">
        <v>2.1363E-4</v>
      </c>
    </row>
    <row r="121" spans="1:10" x14ac:dyDescent="0.2">
      <c r="A121" s="270">
        <v>42763</v>
      </c>
      <c r="B121" s="128" t="s">
        <v>820</v>
      </c>
      <c r="C121" s="271">
        <v>0</v>
      </c>
      <c r="D121" s="128">
        <v>0</v>
      </c>
      <c r="E121" s="128">
        <v>0.04</v>
      </c>
      <c r="F121" s="128">
        <v>2391</v>
      </c>
      <c r="G121" s="128">
        <v>2635.42</v>
      </c>
      <c r="H121" s="271">
        <v>1E-3</v>
      </c>
      <c r="I121" s="128">
        <v>1417</v>
      </c>
      <c r="J121" s="128">
        <v>1.9536E-4</v>
      </c>
    </row>
    <row r="122" spans="1:10" x14ac:dyDescent="0.2">
      <c r="A122" s="270">
        <v>42764</v>
      </c>
      <c r="B122" s="128" t="s">
        <v>820</v>
      </c>
      <c r="C122" s="271">
        <v>0</v>
      </c>
      <c r="D122" s="128">
        <v>0</v>
      </c>
      <c r="E122" s="128">
        <v>0.04</v>
      </c>
      <c r="F122" s="128">
        <v>2391</v>
      </c>
      <c r="G122" s="128">
        <v>2635.42</v>
      </c>
      <c r="H122" s="271">
        <v>1E-3</v>
      </c>
      <c r="I122" s="128">
        <v>1417</v>
      </c>
      <c r="J122" s="128">
        <v>1.9536E-4</v>
      </c>
    </row>
    <row r="123" spans="1:10" x14ac:dyDescent="0.2">
      <c r="A123" s="270">
        <v>42765</v>
      </c>
      <c r="B123" s="128" t="s">
        <v>820</v>
      </c>
      <c r="C123" s="271">
        <v>0</v>
      </c>
      <c r="D123" s="128">
        <v>0</v>
      </c>
      <c r="E123" s="128">
        <v>0.04</v>
      </c>
      <c r="F123" s="128">
        <v>2391</v>
      </c>
      <c r="G123" s="128">
        <v>2635.42</v>
      </c>
      <c r="H123" s="271">
        <v>1E-3</v>
      </c>
      <c r="I123" s="128">
        <v>1417</v>
      </c>
      <c r="J123" s="128">
        <v>1.9536E-4</v>
      </c>
    </row>
    <row r="124" spans="1:10" x14ac:dyDescent="0.2">
      <c r="A124" s="270">
        <v>42766</v>
      </c>
      <c r="B124" s="128" t="s">
        <v>820</v>
      </c>
      <c r="C124" s="271">
        <v>0</v>
      </c>
      <c r="D124" s="128">
        <v>0</v>
      </c>
      <c r="E124" s="128">
        <v>0.04</v>
      </c>
      <c r="F124" s="128">
        <v>2391</v>
      </c>
      <c r="G124" s="128">
        <v>2635.42</v>
      </c>
      <c r="H124" s="271">
        <v>1E-3</v>
      </c>
      <c r="I124" s="128">
        <v>1417</v>
      </c>
      <c r="J124" s="128">
        <v>1.9536E-4</v>
      </c>
    </row>
    <row r="125" spans="1:10" x14ac:dyDescent="0.2">
      <c r="A125" s="270">
        <v>42767</v>
      </c>
      <c r="B125" s="128" t="s">
        <v>821</v>
      </c>
      <c r="C125" s="271">
        <v>2.9999999999999997E-4</v>
      </c>
      <c r="D125" s="128">
        <v>0.01</v>
      </c>
      <c r="E125" s="128">
        <v>0.61</v>
      </c>
      <c r="F125" s="128">
        <v>2418</v>
      </c>
      <c r="G125" s="128">
        <v>2366.41</v>
      </c>
      <c r="H125" s="271">
        <v>1E-3</v>
      </c>
      <c r="I125" s="128">
        <v>1160</v>
      </c>
      <c r="J125" s="128">
        <v>3.8987000000000001E-4</v>
      </c>
    </row>
    <row r="126" spans="1:10" x14ac:dyDescent="0.2">
      <c r="A126" s="270">
        <v>42768</v>
      </c>
      <c r="B126" s="128" t="s">
        <v>821</v>
      </c>
      <c r="C126" s="271">
        <v>2.9999999999999997E-4</v>
      </c>
      <c r="D126" s="128">
        <v>0.01</v>
      </c>
      <c r="E126" s="128">
        <v>0.61</v>
      </c>
      <c r="F126" s="128">
        <v>2418</v>
      </c>
      <c r="G126" s="128">
        <v>2366.41</v>
      </c>
      <c r="H126" s="271">
        <v>1E-3</v>
      </c>
      <c r="I126" s="128">
        <v>1160</v>
      </c>
      <c r="J126" s="128">
        <v>3.8987000000000001E-4</v>
      </c>
    </row>
    <row r="127" spans="1:10" x14ac:dyDescent="0.2">
      <c r="A127" s="270">
        <v>42769</v>
      </c>
      <c r="B127" s="128" t="s">
        <v>821</v>
      </c>
      <c r="C127" s="271">
        <v>2.9999999999999997E-4</v>
      </c>
      <c r="D127" s="128">
        <v>0.01</v>
      </c>
      <c r="E127" s="128">
        <v>0.61</v>
      </c>
      <c r="F127" s="128">
        <v>2418</v>
      </c>
      <c r="G127" s="128">
        <v>2366.41</v>
      </c>
      <c r="H127" s="271">
        <v>1E-3</v>
      </c>
      <c r="I127" s="128">
        <v>1160</v>
      </c>
      <c r="J127" s="128">
        <v>3.8987000000000001E-4</v>
      </c>
    </row>
    <row r="128" spans="1:10" x14ac:dyDescent="0.2">
      <c r="A128" s="270">
        <v>42770</v>
      </c>
      <c r="B128" s="128" t="s">
        <v>821</v>
      </c>
      <c r="C128" s="271">
        <v>2.9999999999999997E-4</v>
      </c>
      <c r="D128" s="128">
        <v>0.01</v>
      </c>
      <c r="E128" s="128">
        <v>0.61</v>
      </c>
      <c r="F128" s="128">
        <v>2418</v>
      </c>
      <c r="G128" s="128">
        <v>2366.41</v>
      </c>
      <c r="H128" s="271">
        <v>1E-3</v>
      </c>
      <c r="I128" s="128">
        <v>1160</v>
      </c>
      <c r="J128" s="128">
        <v>3.8987000000000001E-4</v>
      </c>
    </row>
    <row r="129" spans="1:10" x14ac:dyDescent="0.2">
      <c r="A129" s="270">
        <v>42771</v>
      </c>
      <c r="B129" s="128" t="s">
        <v>821</v>
      </c>
      <c r="C129" s="271">
        <v>2.9999999999999997E-4</v>
      </c>
      <c r="D129" s="128">
        <v>0.01</v>
      </c>
      <c r="E129" s="128">
        <v>0.61</v>
      </c>
      <c r="F129" s="128">
        <v>2418</v>
      </c>
      <c r="G129" s="128">
        <v>2366.41</v>
      </c>
      <c r="H129" s="271">
        <v>1E-3</v>
      </c>
      <c r="I129" s="128">
        <v>1160</v>
      </c>
      <c r="J129" s="128">
        <v>3.8987000000000001E-4</v>
      </c>
    </row>
    <row r="130" spans="1:10" x14ac:dyDescent="0.2">
      <c r="A130" s="270">
        <v>42772</v>
      </c>
      <c r="B130" s="128" t="s">
        <v>822</v>
      </c>
      <c r="C130" s="271">
        <v>0</v>
      </c>
      <c r="D130" s="128">
        <v>0</v>
      </c>
      <c r="E130" s="128">
        <v>0.06</v>
      </c>
      <c r="F130" s="128">
        <v>2418</v>
      </c>
      <c r="G130" s="128">
        <v>2607.6999999999998</v>
      </c>
      <c r="H130" s="271">
        <v>1E-3</v>
      </c>
      <c r="I130" s="128">
        <v>1390</v>
      </c>
      <c r="J130" s="128">
        <v>2.8917999999999999E-4</v>
      </c>
    </row>
    <row r="131" spans="1:10" x14ac:dyDescent="0.2">
      <c r="A131" s="270">
        <v>42773</v>
      </c>
      <c r="B131" s="128" t="s">
        <v>822</v>
      </c>
      <c r="C131" s="271">
        <v>0</v>
      </c>
      <c r="D131" s="128">
        <v>0</v>
      </c>
      <c r="E131" s="128">
        <v>0.06</v>
      </c>
      <c r="F131" s="128">
        <v>2418</v>
      </c>
      <c r="G131" s="128">
        <v>2607.6999999999998</v>
      </c>
      <c r="H131" s="271">
        <v>1E-3</v>
      </c>
      <c r="I131" s="128">
        <v>1390</v>
      </c>
      <c r="J131" s="128">
        <v>2.8917999999999999E-4</v>
      </c>
    </row>
    <row r="132" spans="1:10" x14ac:dyDescent="0.2">
      <c r="A132" s="270">
        <v>42774</v>
      </c>
      <c r="B132" s="128" t="s">
        <v>822</v>
      </c>
      <c r="C132" s="271">
        <v>0</v>
      </c>
      <c r="D132" s="128">
        <v>0</v>
      </c>
      <c r="E132" s="128">
        <v>0.06</v>
      </c>
      <c r="F132" s="128">
        <v>2418</v>
      </c>
      <c r="G132" s="128">
        <v>2607.6999999999998</v>
      </c>
      <c r="H132" s="271">
        <v>1E-3</v>
      </c>
      <c r="I132" s="128">
        <v>1390</v>
      </c>
      <c r="J132" s="128">
        <v>2.8917999999999999E-4</v>
      </c>
    </row>
    <row r="133" spans="1:10" x14ac:dyDescent="0.2">
      <c r="A133" s="270">
        <v>42775</v>
      </c>
      <c r="B133" s="128" t="s">
        <v>822</v>
      </c>
      <c r="C133" s="271">
        <v>0</v>
      </c>
      <c r="D133" s="128">
        <v>0</v>
      </c>
      <c r="E133" s="128">
        <v>0.06</v>
      </c>
      <c r="F133" s="128">
        <v>2418</v>
      </c>
      <c r="G133" s="128">
        <v>2607.6999999999998</v>
      </c>
      <c r="H133" s="271">
        <v>1E-3</v>
      </c>
      <c r="I133" s="128">
        <v>1390</v>
      </c>
      <c r="J133" s="128">
        <v>2.8917999999999999E-4</v>
      </c>
    </row>
    <row r="134" spans="1:10" x14ac:dyDescent="0.2">
      <c r="A134" s="270">
        <v>42776</v>
      </c>
      <c r="B134" s="128" t="s">
        <v>822</v>
      </c>
      <c r="C134" s="271">
        <v>0</v>
      </c>
      <c r="D134" s="128">
        <v>0</v>
      </c>
      <c r="E134" s="128">
        <v>0.06</v>
      </c>
      <c r="F134" s="128">
        <v>2418</v>
      </c>
      <c r="G134" s="128">
        <v>2607.6999999999998</v>
      </c>
      <c r="H134" s="271">
        <v>1E-3</v>
      </c>
      <c r="I134" s="128">
        <v>1390</v>
      </c>
      <c r="J134" s="128">
        <v>2.8917999999999999E-4</v>
      </c>
    </row>
    <row r="135" spans="1:10" x14ac:dyDescent="0.2">
      <c r="A135" s="270">
        <v>42777</v>
      </c>
      <c r="B135" s="128" t="s">
        <v>822</v>
      </c>
      <c r="C135" s="271">
        <v>0</v>
      </c>
      <c r="D135" s="128">
        <v>0</v>
      </c>
      <c r="E135" s="128">
        <v>0.06</v>
      </c>
      <c r="F135" s="128">
        <v>2418</v>
      </c>
      <c r="G135" s="128">
        <v>2607.6999999999998</v>
      </c>
      <c r="H135" s="271">
        <v>1E-3</v>
      </c>
      <c r="I135" s="128">
        <v>1390</v>
      </c>
      <c r="J135" s="128">
        <v>2.8917999999999999E-4</v>
      </c>
    </row>
    <row r="136" spans="1:10" x14ac:dyDescent="0.2">
      <c r="A136" s="270">
        <v>42778</v>
      </c>
      <c r="B136" s="128" t="s">
        <v>822</v>
      </c>
      <c r="C136" s="271">
        <v>0</v>
      </c>
      <c r="D136" s="128">
        <v>0</v>
      </c>
      <c r="E136" s="128">
        <v>0.06</v>
      </c>
      <c r="F136" s="128">
        <v>2418</v>
      </c>
      <c r="G136" s="128">
        <v>2607.6999999999998</v>
      </c>
      <c r="H136" s="271">
        <v>1E-3</v>
      </c>
      <c r="I136" s="128">
        <v>1390</v>
      </c>
      <c r="J136" s="128">
        <v>2.8917999999999999E-4</v>
      </c>
    </row>
    <row r="137" spans="1:10" x14ac:dyDescent="0.2">
      <c r="A137" s="270">
        <v>42779</v>
      </c>
      <c r="B137" s="128" t="s">
        <v>822</v>
      </c>
      <c r="C137" s="271">
        <v>0</v>
      </c>
      <c r="D137" s="128">
        <v>0</v>
      </c>
      <c r="E137" s="128">
        <v>0.06</v>
      </c>
      <c r="F137" s="128">
        <v>2418</v>
      </c>
      <c r="G137" s="128">
        <v>2607.6999999999998</v>
      </c>
      <c r="H137" s="271">
        <v>1E-3</v>
      </c>
      <c r="I137" s="128">
        <v>1390</v>
      </c>
      <c r="J137" s="128">
        <v>2.8917999999999999E-4</v>
      </c>
    </row>
    <row r="138" spans="1:10" x14ac:dyDescent="0.2">
      <c r="A138" s="270">
        <v>42780</v>
      </c>
      <c r="B138" s="128" t="s">
        <v>822</v>
      </c>
      <c r="C138" s="271">
        <v>0</v>
      </c>
      <c r="D138" s="128">
        <v>0</v>
      </c>
      <c r="E138" s="128">
        <v>0.06</v>
      </c>
      <c r="F138" s="128">
        <v>2418</v>
      </c>
      <c r="G138" s="128">
        <v>2607.6999999999998</v>
      </c>
      <c r="H138" s="271">
        <v>1E-3</v>
      </c>
      <c r="I138" s="128">
        <v>1390</v>
      </c>
      <c r="J138" s="128">
        <v>2.8917999999999999E-4</v>
      </c>
    </row>
    <row r="139" spans="1:10" x14ac:dyDescent="0.2">
      <c r="A139" s="270">
        <v>42781</v>
      </c>
      <c r="B139" s="128" t="s">
        <v>822</v>
      </c>
      <c r="C139" s="271">
        <v>0</v>
      </c>
      <c r="D139" s="128">
        <v>0</v>
      </c>
      <c r="E139" s="128">
        <v>0.06</v>
      </c>
      <c r="F139" s="128">
        <v>2418</v>
      </c>
      <c r="G139" s="128">
        <v>2607.6999999999998</v>
      </c>
      <c r="H139" s="271">
        <v>1E-3</v>
      </c>
      <c r="I139" s="128">
        <v>1390</v>
      </c>
      <c r="J139" s="128">
        <v>2.8917999999999999E-4</v>
      </c>
    </row>
    <row r="140" spans="1:10" x14ac:dyDescent="0.2">
      <c r="A140" s="270">
        <v>42782</v>
      </c>
      <c r="B140" s="128" t="s">
        <v>822</v>
      </c>
      <c r="C140" s="271">
        <v>0</v>
      </c>
      <c r="D140" s="128">
        <v>0</v>
      </c>
      <c r="E140" s="128">
        <v>0.06</v>
      </c>
      <c r="F140" s="128">
        <v>2418</v>
      </c>
      <c r="G140" s="128">
        <v>2607.6999999999998</v>
      </c>
      <c r="H140" s="271">
        <v>1E-3</v>
      </c>
      <c r="I140" s="128">
        <v>1390</v>
      </c>
      <c r="J140" s="128">
        <v>2.8917999999999999E-4</v>
      </c>
    </row>
    <row r="141" spans="1:10" x14ac:dyDescent="0.2">
      <c r="A141" s="270">
        <v>42783</v>
      </c>
      <c r="B141" s="128" t="s">
        <v>822</v>
      </c>
      <c r="C141" s="271">
        <v>0</v>
      </c>
      <c r="D141" s="128">
        <v>0</v>
      </c>
      <c r="E141" s="128">
        <v>0.06</v>
      </c>
      <c r="F141" s="128">
        <v>2418</v>
      </c>
      <c r="G141" s="128">
        <v>2607.6999999999998</v>
      </c>
      <c r="H141" s="271">
        <v>1E-3</v>
      </c>
      <c r="I141" s="128">
        <v>1390</v>
      </c>
      <c r="J141" s="128">
        <v>2.8917999999999999E-4</v>
      </c>
    </row>
    <row r="142" spans="1:10" x14ac:dyDescent="0.2">
      <c r="A142" s="270">
        <v>42784</v>
      </c>
      <c r="B142" s="128" t="s">
        <v>822</v>
      </c>
      <c r="C142" s="271">
        <v>0</v>
      </c>
      <c r="D142" s="128">
        <v>0</v>
      </c>
      <c r="E142" s="128">
        <v>0.06</v>
      </c>
      <c r="F142" s="128">
        <v>2418</v>
      </c>
      <c r="G142" s="128">
        <v>2607.6999999999998</v>
      </c>
      <c r="H142" s="271">
        <v>1E-3</v>
      </c>
      <c r="I142" s="128">
        <v>1390</v>
      </c>
      <c r="J142" s="128">
        <v>2.8917999999999999E-4</v>
      </c>
    </row>
    <row r="143" spans="1:10" x14ac:dyDescent="0.2">
      <c r="A143" s="270">
        <v>42785</v>
      </c>
      <c r="B143" s="128" t="s">
        <v>822</v>
      </c>
      <c r="C143" s="271">
        <v>0</v>
      </c>
      <c r="D143" s="128">
        <v>0</v>
      </c>
      <c r="E143" s="128">
        <v>0.06</v>
      </c>
      <c r="F143" s="128">
        <v>2418</v>
      </c>
      <c r="G143" s="128">
        <v>2607.6999999999998</v>
      </c>
      <c r="H143" s="271">
        <v>1E-3</v>
      </c>
      <c r="I143" s="128">
        <v>1390</v>
      </c>
      <c r="J143" s="128">
        <v>2.8917999999999999E-4</v>
      </c>
    </row>
    <row r="144" spans="1:10" x14ac:dyDescent="0.2">
      <c r="A144" s="270">
        <v>42786</v>
      </c>
      <c r="B144" s="128" t="s">
        <v>822</v>
      </c>
      <c r="C144" s="271">
        <v>0</v>
      </c>
      <c r="D144" s="128">
        <v>0</v>
      </c>
      <c r="E144" s="128">
        <v>0.06</v>
      </c>
      <c r="F144" s="128">
        <v>2418</v>
      </c>
      <c r="G144" s="128">
        <v>2607.6999999999998</v>
      </c>
      <c r="H144" s="271">
        <v>1E-3</v>
      </c>
      <c r="I144" s="128">
        <v>1390</v>
      </c>
      <c r="J144" s="128">
        <v>2.8917999999999999E-4</v>
      </c>
    </row>
    <row r="145" spans="1:10" x14ac:dyDescent="0.2">
      <c r="A145" s="270">
        <v>42787</v>
      </c>
      <c r="B145" s="128" t="s">
        <v>822</v>
      </c>
      <c r="C145" s="271">
        <v>0</v>
      </c>
      <c r="D145" s="128">
        <v>0</v>
      </c>
      <c r="E145" s="128">
        <v>0.06</v>
      </c>
      <c r="F145" s="128">
        <v>2418</v>
      </c>
      <c r="G145" s="128">
        <v>2607.6999999999998</v>
      </c>
      <c r="H145" s="271">
        <v>1E-3</v>
      </c>
      <c r="I145" s="128">
        <v>1390</v>
      </c>
      <c r="J145" s="128">
        <v>2.8917999999999999E-4</v>
      </c>
    </row>
    <row r="146" spans="1:10" x14ac:dyDescent="0.2">
      <c r="A146" s="270">
        <v>42788</v>
      </c>
      <c r="B146" s="128" t="s">
        <v>823</v>
      </c>
      <c r="C146" s="271">
        <v>0</v>
      </c>
      <c r="D146" s="128">
        <v>0</v>
      </c>
      <c r="E146" s="128">
        <v>0.06</v>
      </c>
      <c r="F146" s="128">
        <v>2418</v>
      </c>
      <c r="G146" s="128">
        <v>2599.2399999999998</v>
      </c>
      <c r="H146" s="271">
        <v>1E-3</v>
      </c>
      <c r="I146" s="128">
        <v>1383</v>
      </c>
      <c r="J146" s="128">
        <v>3.1122000000000002E-4</v>
      </c>
    </row>
    <row r="147" spans="1:10" x14ac:dyDescent="0.2">
      <c r="A147" s="270">
        <v>42789</v>
      </c>
      <c r="B147" s="128" t="s">
        <v>824</v>
      </c>
      <c r="C147" s="271">
        <v>0</v>
      </c>
      <c r="D147" s="128">
        <v>0</v>
      </c>
      <c r="E147" s="128">
        <v>0.01</v>
      </c>
      <c r="F147" s="128">
        <v>2418</v>
      </c>
      <c r="G147" s="128">
        <v>2841.26</v>
      </c>
      <c r="H147" s="271">
        <v>1E-3</v>
      </c>
      <c r="I147" s="128">
        <v>1613</v>
      </c>
      <c r="J147" s="128">
        <v>-1.0156E-4</v>
      </c>
    </row>
    <row r="148" spans="1:10" x14ac:dyDescent="0.2">
      <c r="A148" s="270">
        <v>42790</v>
      </c>
      <c r="B148" s="128" t="s">
        <v>824</v>
      </c>
      <c r="C148" s="271">
        <v>0</v>
      </c>
      <c r="D148" s="128">
        <v>0</v>
      </c>
      <c r="E148" s="128">
        <v>0.01</v>
      </c>
      <c r="F148" s="128">
        <v>2418</v>
      </c>
      <c r="G148" s="128">
        <v>2841.26</v>
      </c>
      <c r="H148" s="271">
        <v>1E-3</v>
      </c>
      <c r="I148" s="128">
        <v>1613</v>
      </c>
      <c r="J148" s="128">
        <v>-1.0156E-4</v>
      </c>
    </row>
    <row r="149" spans="1:10" x14ac:dyDescent="0.2">
      <c r="A149" s="270">
        <v>42791</v>
      </c>
      <c r="B149" s="128" t="s">
        <v>825</v>
      </c>
      <c r="C149" s="271">
        <v>0</v>
      </c>
      <c r="D149" s="128">
        <v>0</v>
      </c>
      <c r="E149" s="128">
        <v>0</v>
      </c>
      <c r="F149" s="128">
        <v>2418</v>
      </c>
      <c r="G149" s="128">
        <v>2849.71</v>
      </c>
      <c r="H149" s="271">
        <v>1E-3</v>
      </c>
      <c r="I149" s="128">
        <v>1619</v>
      </c>
      <c r="J149" s="128">
        <v>-6.7650000000000005E-5</v>
      </c>
    </row>
    <row r="150" spans="1:10" x14ac:dyDescent="0.2">
      <c r="A150" s="270">
        <v>42792</v>
      </c>
      <c r="B150" s="128" t="s">
        <v>825</v>
      </c>
      <c r="C150" s="271">
        <v>0</v>
      </c>
      <c r="D150" s="128">
        <v>0</v>
      </c>
      <c r="E150" s="128">
        <v>0</v>
      </c>
      <c r="F150" s="128">
        <v>2418</v>
      </c>
      <c r="G150" s="128">
        <v>2849.71</v>
      </c>
      <c r="H150" s="271">
        <v>1E-3</v>
      </c>
      <c r="I150" s="128">
        <v>1619</v>
      </c>
      <c r="J150" s="128">
        <v>-6.7650000000000005E-5</v>
      </c>
    </row>
    <row r="151" spans="1:10" x14ac:dyDescent="0.2">
      <c r="A151" s="270">
        <v>42793</v>
      </c>
      <c r="B151" s="128" t="s">
        <v>825</v>
      </c>
      <c r="C151" s="271">
        <v>0</v>
      </c>
      <c r="D151" s="128">
        <v>0</v>
      </c>
      <c r="E151" s="128">
        <v>0</v>
      </c>
      <c r="F151" s="128">
        <v>2418</v>
      </c>
      <c r="G151" s="128">
        <v>2849.71</v>
      </c>
      <c r="H151" s="271">
        <v>1E-3</v>
      </c>
      <c r="I151" s="128">
        <v>1619</v>
      </c>
      <c r="J151" s="128">
        <v>-6.7650000000000005E-5</v>
      </c>
    </row>
    <row r="152" spans="1:10" x14ac:dyDescent="0.2">
      <c r="A152" s="270">
        <v>42794</v>
      </c>
      <c r="B152" s="128" t="s">
        <v>825</v>
      </c>
      <c r="C152" s="271">
        <v>0</v>
      </c>
      <c r="D152" s="128">
        <v>0</v>
      </c>
      <c r="E152" s="128">
        <v>0</v>
      </c>
      <c r="F152" s="128">
        <v>2418</v>
      </c>
      <c r="G152" s="128">
        <v>2849.71</v>
      </c>
      <c r="H152" s="271">
        <v>1E-3</v>
      </c>
      <c r="I152" s="128">
        <v>1619</v>
      </c>
      <c r="J152" s="128">
        <v>-6.7650000000000005E-5</v>
      </c>
    </row>
    <row r="153" spans="1:10" x14ac:dyDescent="0.2">
      <c r="A153" s="270">
        <v>42795</v>
      </c>
      <c r="B153" s="128" t="s">
        <v>826</v>
      </c>
      <c r="C153" s="271">
        <v>0</v>
      </c>
      <c r="D153" s="128">
        <v>0</v>
      </c>
      <c r="E153" s="128">
        <v>0.01</v>
      </c>
      <c r="F153" s="128">
        <v>2455</v>
      </c>
      <c r="G153" s="128">
        <v>2821.77</v>
      </c>
      <c r="H153" s="271">
        <v>1E-3</v>
      </c>
      <c r="I153" s="128">
        <v>1577</v>
      </c>
      <c r="J153" s="128">
        <v>-2.1617000000000001E-4</v>
      </c>
    </row>
    <row r="154" spans="1:10" x14ac:dyDescent="0.2">
      <c r="A154" s="270">
        <v>42796</v>
      </c>
      <c r="B154" s="128" t="s">
        <v>826</v>
      </c>
      <c r="C154" s="271">
        <v>0</v>
      </c>
      <c r="D154" s="128">
        <v>0</v>
      </c>
      <c r="E154" s="128">
        <v>0.01</v>
      </c>
      <c r="F154" s="128">
        <v>2455</v>
      </c>
      <c r="G154" s="128">
        <v>2821.77</v>
      </c>
      <c r="H154" s="271">
        <v>1E-3</v>
      </c>
      <c r="I154" s="128">
        <v>1577</v>
      </c>
      <c r="J154" s="128">
        <v>-2.1617000000000001E-4</v>
      </c>
    </row>
    <row r="155" spans="1:10" x14ac:dyDescent="0.2">
      <c r="A155" s="270">
        <v>42797</v>
      </c>
      <c r="B155" s="128" t="s">
        <v>826</v>
      </c>
      <c r="C155" s="271">
        <v>0</v>
      </c>
      <c r="D155" s="128">
        <v>0</v>
      </c>
      <c r="E155" s="128">
        <v>0.01</v>
      </c>
      <c r="F155" s="128">
        <v>2455</v>
      </c>
      <c r="G155" s="128">
        <v>2821.77</v>
      </c>
      <c r="H155" s="271">
        <v>1E-3</v>
      </c>
      <c r="I155" s="128">
        <v>1577</v>
      </c>
      <c r="J155" s="128">
        <v>-2.1617000000000001E-4</v>
      </c>
    </row>
    <row r="156" spans="1:10" x14ac:dyDescent="0.2">
      <c r="A156" s="270">
        <v>42798</v>
      </c>
      <c r="B156" s="128" t="s">
        <v>826</v>
      </c>
      <c r="C156" s="271">
        <v>0</v>
      </c>
      <c r="D156" s="128">
        <v>0</v>
      </c>
      <c r="E156" s="128">
        <v>0.01</v>
      </c>
      <c r="F156" s="128">
        <v>2455</v>
      </c>
      <c r="G156" s="128">
        <v>2821.77</v>
      </c>
      <c r="H156" s="271">
        <v>1E-3</v>
      </c>
      <c r="I156" s="128">
        <v>1577</v>
      </c>
      <c r="J156" s="128">
        <v>-2.1617000000000001E-4</v>
      </c>
    </row>
    <row r="157" spans="1:10" x14ac:dyDescent="0.2">
      <c r="A157" s="270">
        <v>42799</v>
      </c>
      <c r="B157" s="128" t="s">
        <v>826</v>
      </c>
      <c r="C157" s="271">
        <v>0</v>
      </c>
      <c r="D157" s="128">
        <v>0</v>
      </c>
      <c r="E157" s="128">
        <v>0.01</v>
      </c>
      <c r="F157" s="128">
        <v>2455</v>
      </c>
      <c r="G157" s="128">
        <v>2821.77</v>
      </c>
      <c r="H157" s="271">
        <v>1E-3</v>
      </c>
      <c r="I157" s="128">
        <v>1577</v>
      </c>
      <c r="J157" s="128">
        <v>-2.1617000000000001E-4</v>
      </c>
    </row>
    <row r="158" spans="1:10" x14ac:dyDescent="0.2">
      <c r="A158" s="270">
        <v>42800</v>
      </c>
      <c r="B158" s="128" t="s">
        <v>826</v>
      </c>
      <c r="C158" s="271">
        <v>0</v>
      </c>
      <c r="D158" s="128">
        <v>0</v>
      </c>
      <c r="E158" s="128">
        <v>0.01</v>
      </c>
      <c r="F158" s="128">
        <v>2455</v>
      </c>
      <c r="G158" s="128">
        <v>2821.77</v>
      </c>
      <c r="H158" s="271">
        <v>1E-3</v>
      </c>
      <c r="I158" s="128">
        <v>1577</v>
      </c>
      <c r="J158" s="128">
        <v>-2.1617000000000001E-4</v>
      </c>
    </row>
    <row r="159" spans="1:10" x14ac:dyDescent="0.2">
      <c r="A159" s="270">
        <v>42801</v>
      </c>
      <c r="B159" s="128" t="s">
        <v>827</v>
      </c>
      <c r="C159" s="271">
        <v>0</v>
      </c>
      <c r="D159" s="128">
        <v>0</v>
      </c>
      <c r="E159" s="128">
        <v>0.01</v>
      </c>
      <c r="F159" s="128">
        <v>2455</v>
      </c>
      <c r="G159" s="128">
        <v>2835.71</v>
      </c>
      <c r="H159" s="271">
        <v>1E-3</v>
      </c>
      <c r="I159" s="128">
        <v>1583</v>
      </c>
      <c r="J159" s="128">
        <v>-2.0654000000000001E-4</v>
      </c>
    </row>
    <row r="160" spans="1:10" x14ac:dyDescent="0.2">
      <c r="A160" s="270">
        <v>42802</v>
      </c>
      <c r="B160" s="128" t="s">
        <v>827</v>
      </c>
      <c r="C160" s="271">
        <v>0</v>
      </c>
      <c r="D160" s="128">
        <v>0</v>
      </c>
      <c r="E160" s="128">
        <v>0.01</v>
      </c>
      <c r="F160" s="128">
        <v>2455</v>
      </c>
      <c r="G160" s="128">
        <v>2835.71</v>
      </c>
      <c r="H160" s="271">
        <v>1E-3</v>
      </c>
      <c r="I160" s="128">
        <v>1583</v>
      </c>
      <c r="J160" s="128">
        <v>-2.0654000000000001E-4</v>
      </c>
    </row>
    <row r="161" spans="1:10" x14ac:dyDescent="0.2">
      <c r="A161" s="270">
        <v>42803</v>
      </c>
      <c r="B161" s="128" t="s">
        <v>827</v>
      </c>
      <c r="C161" s="271">
        <v>0</v>
      </c>
      <c r="D161" s="128">
        <v>0</v>
      </c>
      <c r="E161" s="128">
        <v>0.01</v>
      </c>
      <c r="F161" s="128">
        <v>2455</v>
      </c>
      <c r="G161" s="128">
        <v>2835.71</v>
      </c>
      <c r="H161" s="271">
        <v>1E-3</v>
      </c>
      <c r="I161" s="128">
        <v>1583</v>
      </c>
      <c r="J161" s="128">
        <v>-2.0654000000000001E-4</v>
      </c>
    </row>
    <row r="162" spans="1:10" x14ac:dyDescent="0.2">
      <c r="A162" s="270">
        <v>42804</v>
      </c>
      <c r="B162" s="128" t="s">
        <v>827</v>
      </c>
      <c r="C162" s="271">
        <v>0</v>
      </c>
      <c r="D162" s="128">
        <v>0</v>
      </c>
      <c r="E162" s="128">
        <v>0.01</v>
      </c>
      <c r="F162" s="128">
        <v>2455</v>
      </c>
      <c r="G162" s="128">
        <v>2835.71</v>
      </c>
      <c r="H162" s="271">
        <v>1E-3</v>
      </c>
      <c r="I162" s="128">
        <v>1583</v>
      </c>
      <c r="J162" s="128">
        <v>-2.0654000000000001E-4</v>
      </c>
    </row>
    <row r="163" spans="1:10" x14ac:dyDescent="0.2">
      <c r="A163" s="270">
        <v>42805</v>
      </c>
      <c r="B163" s="128" t="s">
        <v>827</v>
      </c>
      <c r="C163" s="271">
        <v>0</v>
      </c>
      <c r="D163" s="128">
        <v>0</v>
      </c>
      <c r="E163" s="128">
        <v>0.01</v>
      </c>
      <c r="F163" s="128">
        <v>2455</v>
      </c>
      <c r="G163" s="128">
        <v>2835.71</v>
      </c>
      <c r="H163" s="271">
        <v>1E-3</v>
      </c>
      <c r="I163" s="128">
        <v>1583</v>
      </c>
      <c r="J163" s="128">
        <v>-2.0654000000000001E-4</v>
      </c>
    </row>
    <row r="164" spans="1:10" x14ac:dyDescent="0.2">
      <c r="A164" s="270">
        <v>42806</v>
      </c>
      <c r="B164" s="128" t="s">
        <v>827</v>
      </c>
      <c r="C164" s="271">
        <v>0</v>
      </c>
      <c r="D164" s="128">
        <v>0</v>
      </c>
      <c r="E164" s="128">
        <v>0.01</v>
      </c>
      <c r="F164" s="128">
        <v>2455</v>
      </c>
      <c r="G164" s="128">
        <v>2835.71</v>
      </c>
      <c r="H164" s="271">
        <v>1E-3</v>
      </c>
      <c r="I164" s="128">
        <v>1583</v>
      </c>
      <c r="J164" s="128">
        <v>-2.0654000000000001E-4</v>
      </c>
    </row>
    <row r="165" spans="1:10" x14ac:dyDescent="0.2">
      <c r="A165" s="270">
        <v>42807</v>
      </c>
      <c r="B165" s="128" t="s">
        <v>828</v>
      </c>
      <c r="C165" s="271">
        <v>0</v>
      </c>
      <c r="D165" s="128">
        <v>0</v>
      </c>
      <c r="E165" s="128">
        <v>0.01</v>
      </c>
      <c r="F165" s="128">
        <v>2455</v>
      </c>
      <c r="G165" s="128">
        <v>2872.22</v>
      </c>
      <c r="H165" s="271">
        <v>1E-3</v>
      </c>
      <c r="I165" s="128">
        <v>1615</v>
      </c>
      <c r="J165" s="128">
        <v>-9.0779999999999995E-5</v>
      </c>
    </row>
    <row r="166" spans="1:10" x14ac:dyDescent="0.2">
      <c r="A166" s="270">
        <v>42808</v>
      </c>
      <c r="B166" s="128" t="s">
        <v>828</v>
      </c>
      <c r="C166" s="271">
        <v>0</v>
      </c>
      <c r="D166" s="128">
        <v>0</v>
      </c>
      <c r="E166" s="128">
        <v>0.01</v>
      </c>
      <c r="F166" s="128">
        <v>2455</v>
      </c>
      <c r="G166" s="128">
        <v>2872.22</v>
      </c>
      <c r="H166" s="271">
        <v>1E-3</v>
      </c>
      <c r="I166" s="128">
        <v>1615</v>
      </c>
      <c r="J166" s="128">
        <v>-9.0779999999999995E-5</v>
      </c>
    </row>
    <row r="167" spans="1:10" x14ac:dyDescent="0.2">
      <c r="A167" s="270">
        <v>42809</v>
      </c>
      <c r="B167" s="128" t="s">
        <v>828</v>
      </c>
      <c r="C167" s="271">
        <v>0</v>
      </c>
      <c r="D167" s="128">
        <v>0</v>
      </c>
      <c r="E167" s="128">
        <v>0.01</v>
      </c>
      <c r="F167" s="128">
        <v>2455</v>
      </c>
      <c r="G167" s="128">
        <v>2872.22</v>
      </c>
      <c r="H167" s="271">
        <v>1E-3</v>
      </c>
      <c r="I167" s="128">
        <v>1615</v>
      </c>
      <c r="J167" s="128">
        <v>-9.0779999999999995E-5</v>
      </c>
    </row>
    <row r="168" spans="1:10" x14ac:dyDescent="0.2">
      <c r="A168" s="270">
        <v>42810</v>
      </c>
      <c r="B168" s="128" t="s">
        <v>828</v>
      </c>
      <c r="C168" s="271">
        <v>0</v>
      </c>
      <c r="D168" s="128">
        <v>0</v>
      </c>
      <c r="E168" s="128">
        <v>0.01</v>
      </c>
      <c r="F168" s="128">
        <v>2455</v>
      </c>
      <c r="G168" s="128">
        <v>2872.22</v>
      </c>
      <c r="H168" s="271">
        <v>1E-3</v>
      </c>
      <c r="I168" s="128">
        <v>1615</v>
      </c>
      <c r="J168" s="128">
        <v>-9.0779999999999995E-5</v>
      </c>
    </row>
    <row r="169" spans="1:10" x14ac:dyDescent="0.2">
      <c r="A169" s="270">
        <v>42811</v>
      </c>
      <c r="B169" s="128" t="s">
        <v>828</v>
      </c>
      <c r="C169" s="271">
        <v>0</v>
      </c>
      <c r="D169" s="128">
        <v>0</v>
      </c>
      <c r="E169" s="128">
        <v>0.01</v>
      </c>
      <c r="F169" s="128">
        <v>2455</v>
      </c>
      <c r="G169" s="128">
        <v>2872.22</v>
      </c>
      <c r="H169" s="271">
        <v>1E-3</v>
      </c>
      <c r="I169" s="128">
        <v>1615</v>
      </c>
      <c r="J169" s="128">
        <v>-9.0779999999999995E-5</v>
      </c>
    </row>
    <row r="170" spans="1:10" x14ac:dyDescent="0.2">
      <c r="A170" s="270">
        <v>42812</v>
      </c>
      <c r="B170" s="128" t="s">
        <v>828</v>
      </c>
      <c r="C170" s="271">
        <v>0</v>
      </c>
      <c r="D170" s="128">
        <v>0</v>
      </c>
      <c r="E170" s="128">
        <v>0.01</v>
      </c>
      <c r="F170" s="128">
        <v>2455</v>
      </c>
      <c r="G170" s="128">
        <v>2872.22</v>
      </c>
      <c r="H170" s="271">
        <v>1E-3</v>
      </c>
      <c r="I170" s="128">
        <v>1615</v>
      </c>
      <c r="J170" s="128">
        <v>-9.0779999999999995E-5</v>
      </c>
    </row>
    <row r="171" spans="1:10" x14ac:dyDescent="0.2">
      <c r="A171" s="270">
        <v>42813</v>
      </c>
      <c r="B171" s="128" t="s">
        <v>828</v>
      </c>
      <c r="C171" s="271">
        <v>0</v>
      </c>
      <c r="D171" s="128">
        <v>0</v>
      </c>
      <c r="E171" s="128">
        <v>0.01</v>
      </c>
      <c r="F171" s="128">
        <v>2455</v>
      </c>
      <c r="G171" s="128">
        <v>2872.22</v>
      </c>
      <c r="H171" s="271">
        <v>1E-3</v>
      </c>
      <c r="I171" s="128">
        <v>1615</v>
      </c>
      <c r="J171" s="128">
        <v>-9.0779999999999995E-5</v>
      </c>
    </row>
    <row r="172" spans="1:10" x14ac:dyDescent="0.2">
      <c r="A172" s="270">
        <v>42814</v>
      </c>
      <c r="B172" s="128" t="s">
        <v>828</v>
      </c>
      <c r="C172" s="271">
        <v>0</v>
      </c>
      <c r="D172" s="128">
        <v>0</v>
      </c>
      <c r="E172" s="128">
        <v>0.01</v>
      </c>
      <c r="F172" s="128">
        <v>2455</v>
      </c>
      <c r="G172" s="128">
        <v>2872.22</v>
      </c>
      <c r="H172" s="271">
        <v>1E-3</v>
      </c>
      <c r="I172" s="128">
        <v>1615</v>
      </c>
      <c r="J172" s="128">
        <v>-9.0779999999999995E-5</v>
      </c>
    </row>
    <row r="173" spans="1:10" x14ac:dyDescent="0.2">
      <c r="A173" s="270">
        <v>42815</v>
      </c>
      <c r="B173" s="128" t="s">
        <v>828</v>
      </c>
      <c r="C173" s="271">
        <v>0</v>
      </c>
      <c r="D173" s="128">
        <v>0</v>
      </c>
      <c r="E173" s="128">
        <v>0.01</v>
      </c>
      <c r="F173" s="128">
        <v>2455</v>
      </c>
      <c r="G173" s="128">
        <v>2872.22</v>
      </c>
      <c r="H173" s="271">
        <v>1E-3</v>
      </c>
      <c r="I173" s="128">
        <v>1615</v>
      </c>
      <c r="J173" s="128">
        <v>-9.0779999999999995E-5</v>
      </c>
    </row>
    <row r="174" spans="1:10" x14ac:dyDescent="0.2">
      <c r="A174" s="270">
        <v>42816</v>
      </c>
      <c r="B174" s="128" t="s">
        <v>828</v>
      </c>
      <c r="C174" s="271">
        <v>0</v>
      </c>
      <c r="D174" s="128">
        <v>0</v>
      </c>
      <c r="E174" s="128">
        <v>0.01</v>
      </c>
      <c r="F174" s="128">
        <v>2455</v>
      </c>
      <c r="G174" s="128">
        <v>2872.22</v>
      </c>
      <c r="H174" s="271">
        <v>1E-3</v>
      </c>
      <c r="I174" s="128">
        <v>1615</v>
      </c>
      <c r="J174" s="128">
        <v>-9.0779999999999995E-5</v>
      </c>
    </row>
    <row r="175" spans="1:10" x14ac:dyDescent="0.2">
      <c r="A175" s="270">
        <v>42817</v>
      </c>
      <c r="B175" s="128" t="s">
        <v>828</v>
      </c>
      <c r="C175" s="271">
        <v>0</v>
      </c>
      <c r="D175" s="128">
        <v>0</v>
      </c>
      <c r="E175" s="128">
        <v>0.01</v>
      </c>
      <c r="F175" s="128">
        <v>2455</v>
      </c>
      <c r="G175" s="128">
        <v>2872.22</v>
      </c>
      <c r="H175" s="271">
        <v>1E-3</v>
      </c>
      <c r="I175" s="128">
        <v>1615</v>
      </c>
      <c r="J175" s="128">
        <v>-9.0779999999999995E-5</v>
      </c>
    </row>
    <row r="176" spans="1:10" x14ac:dyDescent="0.2">
      <c r="A176" s="270">
        <v>42818</v>
      </c>
      <c r="B176" s="128" t="s">
        <v>828</v>
      </c>
      <c r="C176" s="271">
        <v>0</v>
      </c>
      <c r="D176" s="128">
        <v>0</v>
      </c>
      <c r="E176" s="128">
        <v>0.01</v>
      </c>
      <c r="F176" s="128">
        <v>2455</v>
      </c>
      <c r="G176" s="128">
        <v>2872.22</v>
      </c>
      <c r="H176" s="271">
        <v>1E-3</v>
      </c>
      <c r="I176" s="128">
        <v>1615</v>
      </c>
      <c r="J176" s="128">
        <v>-9.0779999999999995E-5</v>
      </c>
    </row>
    <row r="177" spans="1:10" x14ac:dyDescent="0.2">
      <c r="A177" s="270">
        <v>42819</v>
      </c>
      <c r="B177" s="128" t="s">
        <v>828</v>
      </c>
      <c r="C177" s="271">
        <v>0</v>
      </c>
      <c r="D177" s="128">
        <v>0</v>
      </c>
      <c r="E177" s="128">
        <v>0.01</v>
      </c>
      <c r="F177" s="128">
        <v>2455</v>
      </c>
      <c r="G177" s="128">
        <v>2872.22</v>
      </c>
      <c r="H177" s="271">
        <v>1E-3</v>
      </c>
      <c r="I177" s="128">
        <v>1615</v>
      </c>
      <c r="J177" s="128">
        <v>-9.0779999999999995E-5</v>
      </c>
    </row>
    <row r="178" spans="1:10" x14ac:dyDescent="0.2">
      <c r="A178" s="270">
        <v>42820</v>
      </c>
      <c r="B178" s="128" t="s">
        <v>828</v>
      </c>
      <c r="C178" s="271">
        <v>0</v>
      </c>
      <c r="D178" s="128">
        <v>0</v>
      </c>
      <c r="E178" s="128">
        <v>0.01</v>
      </c>
      <c r="F178" s="128">
        <v>2455</v>
      </c>
      <c r="G178" s="128">
        <v>2872.22</v>
      </c>
      <c r="H178" s="271">
        <v>1E-3</v>
      </c>
      <c r="I178" s="128">
        <v>1615</v>
      </c>
      <c r="J178" s="128">
        <v>-9.0779999999999995E-5</v>
      </c>
    </row>
    <row r="179" spans="1:10" x14ac:dyDescent="0.2">
      <c r="A179" s="270">
        <v>42821</v>
      </c>
      <c r="B179" s="128" t="s">
        <v>828</v>
      </c>
      <c r="C179" s="271">
        <v>0</v>
      </c>
      <c r="D179" s="128">
        <v>0</v>
      </c>
      <c r="E179" s="128">
        <v>0.01</v>
      </c>
      <c r="F179" s="128">
        <v>2455</v>
      </c>
      <c r="G179" s="128">
        <v>2872.22</v>
      </c>
      <c r="H179" s="271">
        <v>1E-3</v>
      </c>
      <c r="I179" s="128">
        <v>1615</v>
      </c>
      <c r="J179" s="128">
        <v>-9.0779999999999995E-5</v>
      </c>
    </row>
    <row r="180" spans="1:10" x14ac:dyDescent="0.2">
      <c r="A180" s="270">
        <v>42822</v>
      </c>
      <c r="B180" s="128" t="s">
        <v>828</v>
      </c>
      <c r="C180" s="271">
        <v>0</v>
      </c>
      <c r="D180" s="128">
        <v>0</v>
      </c>
      <c r="E180" s="128">
        <v>0.01</v>
      </c>
      <c r="F180" s="128">
        <v>2455</v>
      </c>
      <c r="G180" s="128">
        <v>2872.22</v>
      </c>
      <c r="H180" s="271">
        <v>1E-3</v>
      </c>
      <c r="I180" s="128">
        <v>1615</v>
      </c>
      <c r="J180" s="128">
        <v>-9.0779999999999995E-5</v>
      </c>
    </row>
    <row r="181" spans="1:10" x14ac:dyDescent="0.2">
      <c r="A181" s="270">
        <v>42823</v>
      </c>
      <c r="B181" s="128" t="s">
        <v>828</v>
      </c>
      <c r="C181" s="271">
        <v>0</v>
      </c>
      <c r="D181" s="128">
        <v>0</v>
      </c>
      <c r="E181" s="128">
        <v>0.01</v>
      </c>
      <c r="F181" s="128">
        <v>2455</v>
      </c>
      <c r="G181" s="128">
        <v>2872.22</v>
      </c>
      <c r="H181" s="271">
        <v>1E-3</v>
      </c>
      <c r="I181" s="128">
        <v>1615</v>
      </c>
      <c r="J181" s="128">
        <v>-9.0779999999999995E-5</v>
      </c>
    </row>
    <row r="182" spans="1:10" x14ac:dyDescent="0.2">
      <c r="A182" s="270">
        <v>42824</v>
      </c>
      <c r="B182" s="128" t="s">
        <v>828</v>
      </c>
      <c r="C182" s="271">
        <v>0</v>
      </c>
      <c r="D182" s="128">
        <v>0</v>
      </c>
      <c r="E182" s="128">
        <v>0.01</v>
      </c>
      <c r="F182" s="128">
        <v>2455</v>
      </c>
      <c r="G182" s="128">
        <v>2872.22</v>
      </c>
      <c r="H182" s="271">
        <v>1E-3</v>
      </c>
      <c r="I182" s="128">
        <v>1615</v>
      </c>
      <c r="J182" s="128">
        <v>-9.0779999999999995E-5</v>
      </c>
    </row>
    <row r="183" spans="1:10" x14ac:dyDescent="0.2">
      <c r="A183" s="270">
        <v>42825</v>
      </c>
      <c r="B183" s="128" t="s">
        <v>828</v>
      </c>
      <c r="C183" s="271">
        <v>0</v>
      </c>
      <c r="D183" s="128">
        <v>0</v>
      </c>
      <c r="E183" s="128">
        <v>0.01</v>
      </c>
      <c r="F183" s="128">
        <v>2455</v>
      </c>
      <c r="G183" s="128">
        <v>2872.22</v>
      </c>
      <c r="H183" s="271">
        <v>1E-3</v>
      </c>
      <c r="I183" s="128">
        <v>1615</v>
      </c>
      <c r="J183" s="128">
        <v>-9.0779999999999995E-5</v>
      </c>
    </row>
    <row r="184" spans="1:10" x14ac:dyDescent="0.2">
      <c r="A184" s="270">
        <v>42826</v>
      </c>
      <c r="B184" s="128" t="s">
        <v>829</v>
      </c>
      <c r="C184" s="271">
        <v>0</v>
      </c>
      <c r="D184" s="128">
        <v>0</v>
      </c>
      <c r="E184" s="128">
        <v>0.01</v>
      </c>
      <c r="F184" s="128">
        <v>2514</v>
      </c>
      <c r="G184" s="128">
        <v>2810.43</v>
      </c>
      <c r="H184" s="271">
        <v>1E-3</v>
      </c>
      <c r="I184" s="128">
        <v>1555</v>
      </c>
      <c r="J184" s="128">
        <v>-2.2487000000000001E-4</v>
      </c>
    </row>
    <row r="185" spans="1:10" x14ac:dyDescent="0.2">
      <c r="A185" s="270">
        <v>42827</v>
      </c>
      <c r="B185" s="128" t="s">
        <v>829</v>
      </c>
      <c r="C185" s="271">
        <v>0</v>
      </c>
      <c r="D185" s="128">
        <v>0</v>
      </c>
      <c r="E185" s="128">
        <v>0.01</v>
      </c>
      <c r="F185" s="128">
        <v>2514</v>
      </c>
      <c r="G185" s="128">
        <v>2810.43</v>
      </c>
      <c r="H185" s="271">
        <v>1E-3</v>
      </c>
      <c r="I185" s="128">
        <v>1555</v>
      </c>
      <c r="J185" s="128">
        <v>-2.2487000000000001E-4</v>
      </c>
    </row>
    <row r="186" spans="1:10" x14ac:dyDescent="0.2">
      <c r="A186" s="270">
        <v>42828</v>
      </c>
      <c r="B186" s="128" t="s">
        <v>829</v>
      </c>
      <c r="C186" s="271">
        <v>0</v>
      </c>
      <c r="D186" s="128">
        <v>0</v>
      </c>
      <c r="E186" s="128">
        <v>0.01</v>
      </c>
      <c r="F186" s="128">
        <v>2514</v>
      </c>
      <c r="G186" s="128">
        <v>2810.43</v>
      </c>
      <c r="H186" s="271">
        <v>1E-3</v>
      </c>
      <c r="I186" s="128">
        <v>1555</v>
      </c>
      <c r="J186" s="128">
        <v>-2.2487000000000001E-4</v>
      </c>
    </row>
    <row r="187" spans="1:10" x14ac:dyDescent="0.2">
      <c r="A187" s="270">
        <v>42829</v>
      </c>
      <c r="B187" s="128" t="s">
        <v>829</v>
      </c>
      <c r="C187" s="271">
        <v>0</v>
      </c>
      <c r="D187" s="128">
        <v>0</v>
      </c>
      <c r="E187" s="128">
        <v>0.01</v>
      </c>
      <c r="F187" s="128">
        <v>2514</v>
      </c>
      <c r="G187" s="128">
        <v>2810.43</v>
      </c>
      <c r="H187" s="271">
        <v>1E-3</v>
      </c>
      <c r="I187" s="128">
        <v>1555</v>
      </c>
      <c r="J187" s="128">
        <v>-2.2487000000000001E-4</v>
      </c>
    </row>
    <row r="188" spans="1:10" x14ac:dyDescent="0.2">
      <c r="A188" s="270">
        <v>42830</v>
      </c>
      <c r="B188" s="128" t="s">
        <v>829</v>
      </c>
      <c r="C188" s="271">
        <v>0</v>
      </c>
      <c r="D188" s="128">
        <v>0</v>
      </c>
      <c r="E188" s="128">
        <v>0.01</v>
      </c>
      <c r="F188" s="128">
        <v>2514</v>
      </c>
      <c r="G188" s="128">
        <v>2810.43</v>
      </c>
      <c r="H188" s="271">
        <v>1E-3</v>
      </c>
      <c r="I188" s="128">
        <v>1555</v>
      </c>
      <c r="J188" s="128">
        <v>-2.2487000000000001E-4</v>
      </c>
    </row>
    <row r="189" spans="1:10" x14ac:dyDescent="0.2">
      <c r="A189" s="270">
        <v>42831</v>
      </c>
      <c r="B189" s="128" t="s">
        <v>829</v>
      </c>
      <c r="C189" s="271">
        <v>0</v>
      </c>
      <c r="D189" s="128">
        <v>0</v>
      </c>
      <c r="E189" s="128">
        <v>0.01</v>
      </c>
      <c r="F189" s="128">
        <v>2514</v>
      </c>
      <c r="G189" s="128">
        <v>2810.43</v>
      </c>
      <c r="H189" s="271">
        <v>1E-3</v>
      </c>
      <c r="I189" s="128">
        <v>1555</v>
      </c>
      <c r="J189" s="128">
        <v>-2.2487000000000001E-4</v>
      </c>
    </row>
    <row r="190" spans="1:10" x14ac:dyDescent="0.2">
      <c r="A190" s="270">
        <v>42832</v>
      </c>
      <c r="B190" s="128" t="s">
        <v>830</v>
      </c>
      <c r="C190" s="271">
        <v>0</v>
      </c>
      <c r="D190" s="128">
        <v>0</v>
      </c>
      <c r="E190" s="128">
        <v>0.01</v>
      </c>
      <c r="F190" s="128">
        <v>2514</v>
      </c>
      <c r="G190" s="128">
        <v>2813.22</v>
      </c>
      <c r="H190" s="271">
        <v>1E-3</v>
      </c>
      <c r="I190" s="128">
        <v>1556</v>
      </c>
      <c r="J190" s="128">
        <v>-2.253E-4</v>
      </c>
    </row>
    <row r="191" spans="1:10" x14ac:dyDescent="0.2">
      <c r="A191" s="270">
        <v>42833</v>
      </c>
      <c r="B191" s="128" t="s">
        <v>830</v>
      </c>
      <c r="C191" s="271">
        <v>0</v>
      </c>
      <c r="D191" s="128">
        <v>0</v>
      </c>
      <c r="E191" s="128">
        <v>0.01</v>
      </c>
      <c r="F191" s="128">
        <v>2514</v>
      </c>
      <c r="G191" s="128">
        <v>2813.22</v>
      </c>
      <c r="H191" s="271">
        <v>1E-3</v>
      </c>
      <c r="I191" s="128">
        <v>1556</v>
      </c>
      <c r="J191" s="128">
        <v>-2.253E-4</v>
      </c>
    </row>
    <row r="192" spans="1:10" x14ac:dyDescent="0.2">
      <c r="A192" s="270">
        <v>42834</v>
      </c>
      <c r="B192" s="128" t="s">
        <v>830</v>
      </c>
      <c r="C192" s="271">
        <v>0</v>
      </c>
      <c r="D192" s="128">
        <v>0</v>
      </c>
      <c r="E192" s="128">
        <v>0.01</v>
      </c>
      <c r="F192" s="128">
        <v>2514</v>
      </c>
      <c r="G192" s="128">
        <v>2813.22</v>
      </c>
      <c r="H192" s="271">
        <v>1E-3</v>
      </c>
      <c r="I192" s="128">
        <v>1556</v>
      </c>
      <c r="J192" s="128">
        <v>-2.253E-4</v>
      </c>
    </row>
    <row r="193" spans="1:10" x14ac:dyDescent="0.2">
      <c r="A193" s="270">
        <v>42835</v>
      </c>
      <c r="B193" s="128" t="s">
        <v>830</v>
      </c>
      <c r="C193" s="271">
        <v>0</v>
      </c>
      <c r="D193" s="128">
        <v>0</v>
      </c>
      <c r="E193" s="128">
        <v>0.01</v>
      </c>
      <c r="F193" s="128">
        <v>2514</v>
      </c>
      <c r="G193" s="128">
        <v>2813.22</v>
      </c>
      <c r="H193" s="271">
        <v>1E-3</v>
      </c>
      <c r="I193" s="128">
        <v>1556</v>
      </c>
      <c r="J193" s="128">
        <v>-2.253E-4</v>
      </c>
    </row>
    <row r="194" spans="1:10" x14ac:dyDescent="0.2">
      <c r="A194" s="270">
        <v>42836</v>
      </c>
      <c r="B194" s="128" t="s">
        <v>830</v>
      </c>
      <c r="C194" s="271">
        <v>0</v>
      </c>
      <c r="D194" s="128">
        <v>0</v>
      </c>
      <c r="E194" s="128">
        <v>0.01</v>
      </c>
      <c r="F194" s="128">
        <v>2514</v>
      </c>
      <c r="G194" s="128">
        <v>2813.22</v>
      </c>
      <c r="H194" s="271">
        <v>1E-3</v>
      </c>
      <c r="I194" s="128">
        <v>1556</v>
      </c>
      <c r="J194" s="128">
        <v>-2.253E-4</v>
      </c>
    </row>
    <row r="195" spans="1:10" x14ac:dyDescent="0.2">
      <c r="A195" s="270">
        <v>42837</v>
      </c>
      <c r="B195" s="128" t="s">
        <v>831</v>
      </c>
      <c r="C195" s="271">
        <v>0</v>
      </c>
      <c r="D195" s="128">
        <v>0</v>
      </c>
      <c r="E195" s="128">
        <v>0.01</v>
      </c>
      <c r="F195" s="128">
        <v>2514</v>
      </c>
      <c r="G195" s="128">
        <v>2860.3</v>
      </c>
      <c r="H195" s="271">
        <v>1E-3</v>
      </c>
      <c r="I195" s="128">
        <v>1604</v>
      </c>
      <c r="J195" s="128">
        <v>-1.4385E-4</v>
      </c>
    </row>
    <row r="196" spans="1:10" x14ac:dyDescent="0.2">
      <c r="A196" s="270">
        <v>42838</v>
      </c>
      <c r="B196" s="128" t="s">
        <v>831</v>
      </c>
      <c r="C196" s="271">
        <v>0</v>
      </c>
      <c r="D196" s="128">
        <v>0</v>
      </c>
      <c r="E196" s="128">
        <v>0.01</v>
      </c>
      <c r="F196" s="128">
        <v>2514</v>
      </c>
      <c r="G196" s="128">
        <v>2860.3</v>
      </c>
      <c r="H196" s="271">
        <v>1E-3</v>
      </c>
      <c r="I196" s="128">
        <v>1604</v>
      </c>
      <c r="J196" s="128">
        <v>-1.4385E-4</v>
      </c>
    </row>
    <row r="197" spans="1:10" x14ac:dyDescent="0.2">
      <c r="A197" s="270">
        <v>42839</v>
      </c>
      <c r="B197" s="128" t="s">
        <v>831</v>
      </c>
      <c r="C197" s="271">
        <v>0</v>
      </c>
      <c r="D197" s="128">
        <v>0</v>
      </c>
      <c r="E197" s="128">
        <v>0.01</v>
      </c>
      <c r="F197" s="128">
        <v>2514</v>
      </c>
      <c r="G197" s="128">
        <v>2860.3</v>
      </c>
      <c r="H197" s="271">
        <v>1E-3</v>
      </c>
      <c r="I197" s="128">
        <v>1604</v>
      </c>
      <c r="J197" s="128">
        <v>-1.4385E-4</v>
      </c>
    </row>
    <row r="198" spans="1:10" x14ac:dyDescent="0.2">
      <c r="A198" s="270">
        <v>42840</v>
      </c>
      <c r="B198" s="128" t="s">
        <v>831</v>
      </c>
      <c r="C198" s="271">
        <v>0</v>
      </c>
      <c r="D198" s="128">
        <v>0</v>
      </c>
      <c r="E198" s="128">
        <v>0.01</v>
      </c>
      <c r="F198" s="128">
        <v>2514</v>
      </c>
      <c r="G198" s="128">
        <v>2860.3</v>
      </c>
      <c r="H198" s="271">
        <v>1E-3</v>
      </c>
      <c r="I198" s="128">
        <v>1604</v>
      </c>
      <c r="J198" s="128">
        <v>-1.4385E-4</v>
      </c>
    </row>
    <row r="199" spans="1:10" x14ac:dyDescent="0.2">
      <c r="A199" s="270">
        <v>42841</v>
      </c>
      <c r="B199" s="128" t="s">
        <v>831</v>
      </c>
      <c r="C199" s="271">
        <v>0</v>
      </c>
      <c r="D199" s="128">
        <v>0</v>
      </c>
      <c r="E199" s="128">
        <v>0.01</v>
      </c>
      <c r="F199" s="128">
        <v>2514</v>
      </c>
      <c r="G199" s="128">
        <v>2860.3</v>
      </c>
      <c r="H199" s="271">
        <v>1E-3</v>
      </c>
      <c r="I199" s="128">
        <v>1604</v>
      </c>
      <c r="J199" s="128">
        <v>-1.4385E-4</v>
      </c>
    </row>
    <row r="200" spans="1:10" x14ac:dyDescent="0.2">
      <c r="A200" s="270">
        <v>42842</v>
      </c>
      <c r="B200" s="128" t="s">
        <v>831</v>
      </c>
      <c r="C200" s="271">
        <v>0</v>
      </c>
      <c r="D200" s="128">
        <v>0</v>
      </c>
      <c r="E200" s="128">
        <v>0.01</v>
      </c>
      <c r="F200" s="128">
        <v>2514</v>
      </c>
      <c r="G200" s="128">
        <v>2860.3</v>
      </c>
      <c r="H200" s="271">
        <v>1E-3</v>
      </c>
      <c r="I200" s="128">
        <v>1604</v>
      </c>
      <c r="J200" s="128">
        <v>-1.4385E-4</v>
      </c>
    </row>
    <row r="201" spans="1:10" x14ac:dyDescent="0.2">
      <c r="A201" s="270">
        <v>42843</v>
      </c>
      <c r="B201" s="128" t="s">
        <v>831</v>
      </c>
      <c r="C201" s="271">
        <v>0</v>
      </c>
      <c r="D201" s="128">
        <v>0</v>
      </c>
      <c r="E201" s="128">
        <v>0.01</v>
      </c>
      <c r="F201" s="128">
        <v>2514</v>
      </c>
      <c r="G201" s="128">
        <v>2860.3</v>
      </c>
      <c r="H201" s="271">
        <v>1E-3</v>
      </c>
      <c r="I201" s="128">
        <v>1604</v>
      </c>
      <c r="J201" s="128">
        <v>-1.4385E-4</v>
      </c>
    </row>
    <row r="202" spans="1:10" x14ac:dyDescent="0.2">
      <c r="A202" s="270">
        <v>42844</v>
      </c>
      <c r="B202" s="128" t="s">
        <v>831</v>
      </c>
      <c r="C202" s="271">
        <v>0</v>
      </c>
      <c r="D202" s="128">
        <v>0</v>
      </c>
      <c r="E202" s="128">
        <v>0.01</v>
      </c>
      <c r="F202" s="128">
        <v>2514</v>
      </c>
      <c r="G202" s="128">
        <v>2860.3</v>
      </c>
      <c r="H202" s="271">
        <v>1E-3</v>
      </c>
      <c r="I202" s="128">
        <v>1604</v>
      </c>
      <c r="J202" s="128">
        <v>-1.4385E-4</v>
      </c>
    </row>
    <row r="203" spans="1:10" x14ac:dyDescent="0.2">
      <c r="A203" s="270">
        <v>42845</v>
      </c>
      <c r="B203" s="128" t="s">
        <v>831</v>
      </c>
      <c r="C203" s="271">
        <v>0</v>
      </c>
      <c r="D203" s="128">
        <v>0</v>
      </c>
      <c r="E203" s="128">
        <v>0.01</v>
      </c>
      <c r="F203" s="128">
        <v>2514</v>
      </c>
      <c r="G203" s="128">
        <v>2860.3</v>
      </c>
      <c r="H203" s="271">
        <v>1E-3</v>
      </c>
      <c r="I203" s="128">
        <v>1604</v>
      </c>
      <c r="J203" s="128">
        <v>-1.4385E-4</v>
      </c>
    </row>
    <row r="204" spans="1:10" x14ac:dyDescent="0.2">
      <c r="A204" s="270">
        <v>42846</v>
      </c>
      <c r="B204" s="128" t="s">
        <v>831</v>
      </c>
      <c r="C204" s="271">
        <v>0</v>
      </c>
      <c r="D204" s="128">
        <v>0</v>
      </c>
      <c r="E204" s="128">
        <v>0.01</v>
      </c>
      <c r="F204" s="128">
        <v>2514</v>
      </c>
      <c r="G204" s="128">
        <v>2860.3</v>
      </c>
      <c r="H204" s="271">
        <v>1E-3</v>
      </c>
      <c r="I204" s="128">
        <v>1604</v>
      </c>
      <c r="J204" s="128">
        <v>-1.4385E-4</v>
      </c>
    </row>
    <row r="205" spans="1:10" x14ac:dyDescent="0.2">
      <c r="A205" s="270">
        <v>42847</v>
      </c>
      <c r="B205" s="128" t="s">
        <v>831</v>
      </c>
      <c r="C205" s="271">
        <v>0</v>
      </c>
      <c r="D205" s="128">
        <v>0</v>
      </c>
      <c r="E205" s="128">
        <v>0.01</v>
      </c>
      <c r="F205" s="128">
        <v>2514</v>
      </c>
      <c r="G205" s="128">
        <v>2860.3</v>
      </c>
      <c r="H205" s="271">
        <v>1E-3</v>
      </c>
      <c r="I205" s="128">
        <v>1604</v>
      </c>
      <c r="J205" s="128">
        <v>-1.4385E-4</v>
      </c>
    </row>
    <row r="206" spans="1:10" x14ac:dyDescent="0.2">
      <c r="A206" s="270">
        <v>42848</v>
      </c>
      <c r="B206" s="128" t="s">
        <v>831</v>
      </c>
      <c r="C206" s="271">
        <v>0</v>
      </c>
      <c r="D206" s="128">
        <v>0</v>
      </c>
      <c r="E206" s="128">
        <v>0.01</v>
      </c>
      <c r="F206" s="128">
        <v>2514</v>
      </c>
      <c r="G206" s="128">
        <v>2860.3</v>
      </c>
      <c r="H206" s="271">
        <v>1E-3</v>
      </c>
      <c r="I206" s="128">
        <v>1604</v>
      </c>
      <c r="J206" s="128">
        <v>-1.4385E-4</v>
      </c>
    </row>
    <row r="207" spans="1:10" x14ac:dyDescent="0.2">
      <c r="A207" s="270">
        <v>42849</v>
      </c>
      <c r="B207" s="128" t="s">
        <v>831</v>
      </c>
      <c r="C207" s="271">
        <v>0</v>
      </c>
      <c r="D207" s="128">
        <v>0</v>
      </c>
      <c r="E207" s="128">
        <v>0.01</v>
      </c>
      <c r="F207" s="128">
        <v>2514</v>
      </c>
      <c r="G207" s="128">
        <v>2860.3</v>
      </c>
      <c r="H207" s="271">
        <v>1E-3</v>
      </c>
      <c r="I207" s="128">
        <v>1604</v>
      </c>
      <c r="J207" s="128">
        <v>-1.4385E-4</v>
      </c>
    </row>
    <row r="208" spans="1:10" x14ac:dyDescent="0.2">
      <c r="A208" s="270">
        <v>42850</v>
      </c>
      <c r="B208" s="128" t="s">
        <v>831</v>
      </c>
      <c r="C208" s="271">
        <v>0</v>
      </c>
      <c r="D208" s="128">
        <v>0</v>
      </c>
      <c r="E208" s="128">
        <v>0.01</v>
      </c>
      <c r="F208" s="128">
        <v>2514</v>
      </c>
      <c r="G208" s="128">
        <v>2860.3</v>
      </c>
      <c r="H208" s="271">
        <v>1E-3</v>
      </c>
      <c r="I208" s="128">
        <v>1604</v>
      </c>
      <c r="J208" s="128">
        <v>-1.4385E-4</v>
      </c>
    </row>
    <row r="209" spans="1:10" x14ac:dyDescent="0.2">
      <c r="A209" s="270">
        <v>42851</v>
      </c>
      <c r="B209" s="128" t="s">
        <v>831</v>
      </c>
      <c r="C209" s="271">
        <v>0</v>
      </c>
      <c r="D209" s="128">
        <v>0</v>
      </c>
      <c r="E209" s="128">
        <v>0.01</v>
      </c>
      <c r="F209" s="128">
        <v>2514</v>
      </c>
      <c r="G209" s="128">
        <v>2860.3</v>
      </c>
      <c r="H209" s="271">
        <v>1E-3</v>
      </c>
      <c r="I209" s="128">
        <v>1604</v>
      </c>
      <c r="J209" s="128">
        <v>-1.4385E-4</v>
      </c>
    </row>
    <row r="210" spans="1:10" x14ac:dyDescent="0.2">
      <c r="A210" s="270">
        <v>42852</v>
      </c>
      <c r="B210" s="128" t="s">
        <v>831</v>
      </c>
      <c r="C210" s="271">
        <v>0</v>
      </c>
      <c r="D210" s="128">
        <v>0</v>
      </c>
      <c r="E210" s="128">
        <v>0.01</v>
      </c>
      <c r="F210" s="128">
        <v>2514</v>
      </c>
      <c r="G210" s="128">
        <v>2860.3</v>
      </c>
      <c r="H210" s="271">
        <v>1E-3</v>
      </c>
      <c r="I210" s="128">
        <v>1604</v>
      </c>
      <c r="J210" s="128">
        <v>-1.4385E-4</v>
      </c>
    </row>
    <row r="211" spans="1:10" x14ac:dyDescent="0.2">
      <c r="A211" s="270">
        <v>42853</v>
      </c>
      <c r="B211" s="128" t="s">
        <v>831</v>
      </c>
      <c r="C211" s="271">
        <v>0</v>
      </c>
      <c r="D211" s="128">
        <v>0</v>
      </c>
      <c r="E211" s="128">
        <v>0.01</v>
      </c>
      <c r="F211" s="128">
        <v>2514</v>
      </c>
      <c r="G211" s="128">
        <v>2860.3</v>
      </c>
      <c r="H211" s="271">
        <v>1E-3</v>
      </c>
      <c r="I211" s="128">
        <v>1604</v>
      </c>
      <c r="J211" s="128">
        <v>-1.4385E-4</v>
      </c>
    </row>
    <row r="212" spans="1:10" x14ac:dyDescent="0.2">
      <c r="A212" s="270">
        <v>42854</v>
      </c>
      <c r="B212" s="128" t="s">
        <v>831</v>
      </c>
      <c r="C212" s="271">
        <v>0</v>
      </c>
      <c r="D212" s="128">
        <v>0</v>
      </c>
      <c r="E212" s="128">
        <v>0.01</v>
      </c>
      <c r="F212" s="128">
        <v>2514</v>
      </c>
      <c r="G212" s="128">
        <v>2860.3</v>
      </c>
      <c r="H212" s="271">
        <v>1E-3</v>
      </c>
      <c r="I212" s="128">
        <v>1604</v>
      </c>
      <c r="J212" s="128">
        <v>-1.4385E-4</v>
      </c>
    </row>
    <row r="213" spans="1:10" x14ac:dyDescent="0.2">
      <c r="A213" s="270">
        <v>42855</v>
      </c>
      <c r="B213" s="128" t="s">
        <v>831</v>
      </c>
      <c r="C213" s="271">
        <v>0</v>
      </c>
      <c r="D213" s="128">
        <v>0</v>
      </c>
      <c r="E213" s="128">
        <v>0.01</v>
      </c>
      <c r="F213" s="128">
        <v>2514</v>
      </c>
      <c r="G213" s="128">
        <v>2860.3</v>
      </c>
      <c r="H213" s="271">
        <v>1E-3</v>
      </c>
      <c r="I213" s="128">
        <v>1604</v>
      </c>
      <c r="J213" s="128">
        <v>-1.4385E-4</v>
      </c>
    </row>
    <row r="214" spans="1:10" x14ac:dyDescent="0.2">
      <c r="A214" s="270">
        <v>42856</v>
      </c>
      <c r="B214" s="128" t="s">
        <v>832</v>
      </c>
      <c r="C214" s="271">
        <v>0</v>
      </c>
      <c r="D214" s="128">
        <v>0</v>
      </c>
      <c r="E214" s="128">
        <v>0</v>
      </c>
      <c r="F214" s="128">
        <v>2439</v>
      </c>
      <c r="G214" s="128">
        <v>2929.67</v>
      </c>
      <c r="H214" s="271">
        <v>1E-3</v>
      </c>
      <c r="I214" s="128">
        <v>1676</v>
      </c>
      <c r="J214" s="128">
        <v>5.3145000000000004E-4</v>
      </c>
    </row>
    <row r="215" spans="1:10" x14ac:dyDescent="0.2">
      <c r="A215" s="270">
        <v>42857</v>
      </c>
      <c r="B215" s="128" t="s">
        <v>833</v>
      </c>
      <c r="C215" s="271">
        <v>0</v>
      </c>
      <c r="D215" s="128">
        <v>0</v>
      </c>
      <c r="E215" s="128">
        <v>0</v>
      </c>
      <c r="F215" s="128">
        <v>2439</v>
      </c>
      <c r="G215" s="128">
        <v>2877.89</v>
      </c>
      <c r="H215" s="271">
        <v>1E-3</v>
      </c>
      <c r="I215" s="128">
        <v>1637</v>
      </c>
      <c r="J215" s="128">
        <v>6.4120000000000003E-5</v>
      </c>
    </row>
    <row r="216" spans="1:10" x14ac:dyDescent="0.2">
      <c r="A216" s="270">
        <v>42858</v>
      </c>
      <c r="B216" s="128" t="s">
        <v>833</v>
      </c>
      <c r="C216" s="271">
        <v>0</v>
      </c>
      <c r="D216" s="128">
        <v>0</v>
      </c>
      <c r="E216" s="128">
        <v>0</v>
      </c>
      <c r="F216" s="128">
        <v>2439</v>
      </c>
      <c r="G216" s="128">
        <v>2877.89</v>
      </c>
      <c r="H216" s="271">
        <v>1E-3</v>
      </c>
      <c r="I216" s="128">
        <v>1637</v>
      </c>
      <c r="J216" s="128">
        <v>6.4120000000000003E-5</v>
      </c>
    </row>
    <row r="217" spans="1:10" x14ac:dyDescent="0.2">
      <c r="A217" s="270">
        <v>42859</v>
      </c>
      <c r="B217" s="128" t="s">
        <v>834</v>
      </c>
      <c r="C217" s="271">
        <v>0</v>
      </c>
      <c r="D217" s="128">
        <v>0</v>
      </c>
      <c r="E217" s="128">
        <v>0</v>
      </c>
      <c r="F217" s="128">
        <v>2439</v>
      </c>
      <c r="G217" s="128">
        <v>2883.53</v>
      </c>
      <c r="H217" s="271">
        <v>1E-3</v>
      </c>
      <c r="I217" s="128">
        <v>1640</v>
      </c>
      <c r="J217" s="128">
        <v>9.0779999999999995E-5</v>
      </c>
    </row>
    <row r="218" spans="1:10" x14ac:dyDescent="0.2">
      <c r="A218" s="270">
        <v>42860</v>
      </c>
      <c r="B218" s="128" t="s">
        <v>834</v>
      </c>
      <c r="C218" s="271">
        <v>0</v>
      </c>
      <c r="D218" s="128">
        <v>0</v>
      </c>
      <c r="E218" s="128">
        <v>0</v>
      </c>
      <c r="F218" s="128">
        <v>2439</v>
      </c>
      <c r="G218" s="128">
        <v>2883.53</v>
      </c>
      <c r="H218" s="271">
        <v>1E-3</v>
      </c>
      <c r="I218" s="128">
        <v>1640</v>
      </c>
      <c r="J218" s="128">
        <v>9.0779999999999995E-5</v>
      </c>
    </row>
    <row r="219" spans="1:10" x14ac:dyDescent="0.2">
      <c r="A219" s="270">
        <v>42861</v>
      </c>
      <c r="B219" s="128" t="s">
        <v>834</v>
      </c>
      <c r="C219" s="271">
        <v>0</v>
      </c>
      <c r="D219" s="128">
        <v>0</v>
      </c>
      <c r="E219" s="128">
        <v>0</v>
      </c>
      <c r="F219" s="128">
        <v>2439</v>
      </c>
      <c r="G219" s="128">
        <v>2883.53</v>
      </c>
      <c r="H219" s="271">
        <v>1E-3</v>
      </c>
      <c r="I219" s="128">
        <v>1640</v>
      </c>
      <c r="J219" s="128">
        <v>9.0779999999999995E-5</v>
      </c>
    </row>
    <row r="220" spans="1:10" x14ac:dyDescent="0.2">
      <c r="A220" s="270">
        <v>42862</v>
      </c>
      <c r="B220" s="128" t="s">
        <v>835</v>
      </c>
      <c r="C220" s="271">
        <v>0</v>
      </c>
      <c r="D220" s="128">
        <v>0</v>
      </c>
      <c r="E220" s="128">
        <v>0</v>
      </c>
      <c r="F220" s="128">
        <v>2439</v>
      </c>
      <c r="G220" s="128">
        <v>2875.07</v>
      </c>
      <c r="H220" s="271">
        <v>1E-3</v>
      </c>
      <c r="I220" s="128">
        <v>1633</v>
      </c>
      <c r="J220" s="128">
        <v>3.0729999999999999E-5</v>
      </c>
    </row>
    <row r="221" spans="1:10" x14ac:dyDescent="0.2">
      <c r="A221" s="270">
        <v>42863</v>
      </c>
      <c r="B221" s="128" t="s">
        <v>835</v>
      </c>
      <c r="C221" s="271">
        <v>0</v>
      </c>
      <c r="D221" s="128">
        <v>0</v>
      </c>
      <c r="E221" s="128">
        <v>0</v>
      </c>
      <c r="F221" s="128">
        <v>2439</v>
      </c>
      <c r="G221" s="128">
        <v>2875.07</v>
      </c>
      <c r="H221" s="271">
        <v>1E-3</v>
      </c>
      <c r="I221" s="128">
        <v>1633</v>
      </c>
      <c r="J221" s="128">
        <v>3.0729999999999999E-5</v>
      </c>
    </row>
    <row r="222" spans="1:10" x14ac:dyDescent="0.2">
      <c r="A222" s="270">
        <v>42864</v>
      </c>
      <c r="B222" s="128" t="s">
        <v>836</v>
      </c>
      <c r="C222" s="271">
        <v>0</v>
      </c>
      <c r="D222" s="128">
        <v>0</v>
      </c>
      <c r="E222" s="128">
        <v>0</v>
      </c>
      <c r="F222" s="128">
        <v>2439</v>
      </c>
      <c r="G222" s="128">
        <v>2883.53</v>
      </c>
      <c r="H222" s="271">
        <v>1E-3</v>
      </c>
      <c r="I222" s="128">
        <v>1640</v>
      </c>
      <c r="J222" s="128">
        <v>9.0779999999999995E-5</v>
      </c>
    </row>
    <row r="223" spans="1:10" x14ac:dyDescent="0.2">
      <c r="A223" s="270">
        <v>42865</v>
      </c>
      <c r="B223" s="128" t="s">
        <v>836</v>
      </c>
      <c r="C223" s="271">
        <v>0</v>
      </c>
      <c r="D223" s="128">
        <v>0</v>
      </c>
      <c r="E223" s="128">
        <v>0</v>
      </c>
      <c r="F223" s="128">
        <v>2439</v>
      </c>
      <c r="G223" s="128">
        <v>2883.53</v>
      </c>
      <c r="H223" s="271">
        <v>1E-3</v>
      </c>
      <c r="I223" s="128">
        <v>1640</v>
      </c>
      <c r="J223" s="128">
        <v>9.0779999999999995E-5</v>
      </c>
    </row>
    <row r="224" spans="1:10" x14ac:dyDescent="0.2">
      <c r="A224" s="270">
        <v>42866</v>
      </c>
      <c r="B224" s="128" t="s">
        <v>836</v>
      </c>
      <c r="C224" s="271">
        <v>0</v>
      </c>
      <c r="D224" s="128">
        <v>0</v>
      </c>
      <c r="E224" s="128">
        <v>0</v>
      </c>
      <c r="F224" s="128">
        <v>2439</v>
      </c>
      <c r="G224" s="128">
        <v>2883.53</v>
      </c>
      <c r="H224" s="271">
        <v>1E-3</v>
      </c>
      <c r="I224" s="128">
        <v>1640</v>
      </c>
      <c r="J224" s="128">
        <v>9.0779999999999995E-5</v>
      </c>
    </row>
    <row r="225" spans="1:10" x14ac:dyDescent="0.2">
      <c r="A225" s="270">
        <v>42867</v>
      </c>
      <c r="B225" s="128" t="s">
        <v>836</v>
      </c>
      <c r="C225" s="271">
        <v>0</v>
      </c>
      <c r="D225" s="128">
        <v>0</v>
      </c>
      <c r="E225" s="128">
        <v>0</v>
      </c>
      <c r="F225" s="128">
        <v>2439</v>
      </c>
      <c r="G225" s="128">
        <v>2883.53</v>
      </c>
      <c r="H225" s="271">
        <v>1E-3</v>
      </c>
      <c r="I225" s="128">
        <v>1640</v>
      </c>
      <c r="J225" s="128">
        <v>9.0779999999999995E-5</v>
      </c>
    </row>
    <row r="226" spans="1:10" x14ac:dyDescent="0.2">
      <c r="A226" s="270">
        <v>42868</v>
      </c>
      <c r="B226" s="128" t="s">
        <v>836</v>
      </c>
      <c r="C226" s="271">
        <v>0</v>
      </c>
      <c r="D226" s="128">
        <v>0</v>
      </c>
      <c r="E226" s="128">
        <v>0</v>
      </c>
      <c r="F226" s="128">
        <v>2439</v>
      </c>
      <c r="G226" s="128">
        <v>2883.53</v>
      </c>
      <c r="H226" s="271">
        <v>1E-3</v>
      </c>
      <c r="I226" s="128">
        <v>1640</v>
      </c>
      <c r="J226" s="128">
        <v>9.0779999999999995E-5</v>
      </c>
    </row>
    <row r="227" spans="1:10" x14ac:dyDescent="0.2">
      <c r="A227" s="270">
        <v>42869</v>
      </c>
      <c r="B227" s="128" t="s">
        <v>836</v>
      </c>
      <c r="C227" s="271">
        <v>0</v>
      </c>
      <c r="D227" s="128">
        <v>0</v>
      </c>
      <c r="E227" s="128">
        <v>0</v>
      </c>
      <c r="F227" s="128">
        <v>2439</v>
      </c>
      <c r="G227" s="128">
        <v>2883.53</v>
      </c>
      <c r="H227" s="271">
        <v>1E-3</v>
      </c>
      <c r="I227" s="128">
        <v>1640</v>
      </c>
      <c r="J227" s="128">
        <v>9.0779999999999995E-5</v>
      </c>
    </row>
    <row r="228" spans="1:10" x14ac:dyDescent="0.2">
      <c r="A228" s="270">
        <v>42870</v>
      </c>
      <c r="B228" s="128" t="s">
        <v>836</v>
      </c>
      <c r="C228" s="271">
        <v>0</v>
      </c>
      <c r="D228" s="128">
        <v>0</v>
      </c>
      <c r="E228" s="128">
        <v>0</v>
      </c>
      <c r="F228" s="128">
        <v>2439</v>
      </c>
      <c r="G228" s="128">
        <v>2883.53</v>
      </c>
      <c r="H228" s="271">
        <v>1E-3</v>
      </c>
      <c r="I228" s="128">
        <v>1640</v>
      </c>
      <c r="J228" s="128">
        <v>9.0779999999999995E-5</v>
      </c>
    </row>
    <row r="229" spans="1:10" x14ac:dyDescent="0.2">
      <c r="A229" s="270">
        <v>42871</v>
      </c>
      <c r="B229" s="128" t="s">
        <v>836</v>
      </c>
      <c r="C229" s="271">
        <v>0</v>
      </c>
      <c r="D229" s="128">
        <v>0</v>
      </c>
      <c r="E229" s="128">
        <v>0</v>
      </c>
      <c r="F229" s="128">
        <v>2439</v>
      </c>
      <c r="G229" s="128">
        <v>2883.53</v>
      </c>
      <c r="H229" s="271">
        <v>1E-3</v>
      </c>
      <c r="I229" s="128">
        <v>1640</v>
      </c>
      <c r="J229" s="128">
        <v>9.0779999999999995E-5</v>
      </c>
    </row>
    <row r="230" spans="1:10" x14ac:dyDescent="0.2">
      <c r="A230" s="270">
        <v>42872</v>
      </c>
      <c r="B230" s="128" t="s">
        <v>836</v>
      </c>
      <c r="C230" s="271">
        <v>0</v>
      </c>
      <c r="D230" s="128">
        <v>0</v>
      </c>
      <c r="E230" s="128">
        <v>0</v>
      </c>
      <c r="F230" s="128">
        <v>2439</v>
      </c>
      <c r="G230" s="128">
        <v>2883.53</v>
      </c>
      <c r="H230" s="271">
        <v>1E-3</v>
      </c>
      <c r="I230" s="128">
        <v>1640</v>
      </c>
      <c r="J230" s="128">
        <v>9.0779999999999995E-5</v>
      </c>
    </row>
    <row r="231" spans="1:10" x14ac:dyDescent="0.2">
      <c r="A231" s="270">
        <v>42873</v>
      </c>
      <c r="B231" s="128" t="s">
        <v>836</v>
      </c>
      <c r="C231" s="271">
        <v>0</v>
      </c>
      <c r="D231" s="128">
        <v>0</v>
      </c>
      <c r="E231" s="128">
        <v>0</v>
      </c>
      <c r="F231" s="128">
        <v>2439</v>
      </c>
      <c r="G231" s="128">
        <v>2883.53</v>
      </c>
      <c r="H231" s="271">
        <v>1E-3</v>
      </c>
      <c r="I231" s="128">
        <v>1640</v>
      </c>
      <c r="J231" s="128">
        <v>9.0779999999999995E-5</v>
      </c>
    </row>
    <row r="232" spans="1:10" x14ac:dyDescent="0.2">
      <c r="A232" s="270">
        <v>42874</v>
      </c>
      <c r="B232" s="128" t="s">
        <v>837</v>
      </c>
      <c r="C232" s="271">
        <v>0</v>
      </c>
      <c r="D232" s="128">
        <v>0</v>
      </c>
      <c r="E232" s="128">
        <v>0</v>
      </c>
      <c r="F232" s="128">
        <v>2439</v>
      </c>
      <c r="G232" s="128">
        <v>2876.95</v>
      </c>
      <c r="H232" s="271">
        <v>1E-3</v>
      </c>
      <c r="I232" s="128">
        <v>1635</v>
      </c>
      <c r="J232" s="128">
        <v>4.7120000000000003E-5</v>
      </c>
    </row>
    <row r="233" spans="1:10" x14ac:dyDescent="0.2">
      <c r="A233" s="270">
        <v>42875</v>
      </c>
      <c r="B233" s="128" t="s">
        <v>838</v>
      </c>
      <c r="C233" s="271">
        <v>0</v>
      </c>
      <c r="D233" s="128">
        <v>0</v>
      </c>
      <c r="E233" s="128">
        <v>0</v>
      </c>
      <c r="F233" s="128">
        <v>2439</v>
      </c>
      <c r="G233" s="128">
        <v>2870.37</v>
      </c>
      <c r="H233" s="271">
        <v>1E-3</v>
      </c>
      <c r="I233" s="128">
        <v>1630</v>
      </c>
      <c r="J233" s="128">
        <v>7.2799999999999998E-6</v>
      </c>
    </row>
    <row r="234" spans="1:10" x14ac:dyDescent="0.2">
      <c r="A234" s="270">
        <v>42876</v>
      </c>
      <c r="B234" s="128" t="s">
        <v>838</v>
      </c>
      <c r="C234" s="271">
        <v>0</v>
      </c>
      <c r="D234" s="128">
        <v>0</v>
      </c>
      <c r="E234" s="128">
        <v>0</v>
      </c>
      <c r="F234" s="128">
        <v>2439</v>
      </c>
      <c r="G234" s="128">
        <v>2870.37</v>
      </c>
      <c r="H234" s="271">
        <v>1E-3</v>
      </c>
      <c r="I234" s="128">
        <v>1630</v>
      </c>
      <c r="J234" s="128">
        <v>7.2799999999999998E-6</v>
      </c>
    </row>
    <row r="235" spans="1:10" x14ac:dyDescent="0.2">
      <c r="A235" s="270">
        <v>42877</v>
      </c>
      <c r="B235" s="128" t="s">
        <v>839</v>
      </c>
      <c r="C235" s="271">
        <v>0</v>
      </c>
      <c r="D235" s="128">
        <v>0</v>
      </c>
      <c r="E235" s="128">
        <v>0</v>
      </c>
      <c r="F235" s="128">
        <v>2439</v>
      </c>
      <c r="G235" s="128">
        <v>2863.8</v>
      </c>
      <c r="H235" s="271">
        <v>1E-3</v>
      </c>
      <c r="I235" s="128">
        <v>1625</v>
      </c>
      <c r="J235" s="128">
        <v>-2.889E-5</v>
      </c>
    </row>
    <row r="236" spans="1:10" x14ac:dyDescent="0.2">
      <c r="A236" s="270">
        <v>42878</v>
      </c>
      <c r="B236" s="128" t="s">
        <v>840</v>
      </c>
      <c r="C236" s="271">
        <v>0</v>
      </c>
      <c r="D236" s="128">
        <v>0</v>
      </c>
      <c r="E236" s="128">
        <v>0</v>
      </c>
      <c r="F236" s="128">
        <v>2439</v>
      </c>
      <c r="G236" s="128">
        <v>2870.37</v>
      </c>
      <c r="H236" s="271">
        <v>1E-3</v>
      </c>
      <c r="I236" s="128">
        <v>1630</v>
      </c>
      <c r="J236" s="128">
        <v>7.2799999999999998E-6</v>
      </c>
    </row>
    <row r="237" spans="1:10" x14ac:dyDescent="0.2">
      <c r="A237" s="270">
        <v>42879</v>
      </c>
      <c r="B237" s="128" t="s">
        <v>840</v>
      </c>
      <c r="C237" s="271">
        <v>0</v>
      </c>
      <c r="D237" s="128">
        <v>0</v>
      </c>
      <c r="E237" s="128">
        <v>0</v>
      </c>
      <c r="F237" s="128">
        <v>2439</v>
      </c>
      <c r="G237" s="128">
        <v>2870.37</v>
      </c>
      <c r="H237" s="271">
        <v>1E-3</v>
      </c>
      <c r="I237" s="128">
        <v>1630</v>
      </c>
      <c r="J237" s="128">
        <v>7.2799999999999998E-6</v>
      </c>
    </row>
    <row r="238" spans="1:10" x14ac:dyDescent="0.2">
      <c r="A238" s="270">
        <v>42880</v>
      </c>
      <c r="B238" s="128" t="s">
        <v>841</v>
      </c>
      <c r="C238" s="271">
        <v>0</v>
      </c>
      <c r="D238" s="128">
        <v>0</v>
      </c>
      <c r="E238" s="128">
        <v>0</v>
      </c>
      <c r="F238" s="128">
        <v>2439</v>
      </c>
      <c r="G238" s="128">
        <v>2876.95</v>
      </c>
      <c r="H238" s="271">
        <v>1E-3</v>
      </c>
      <c r="I238" s="128">
        <v>1635</v>
      </c>
      <c r="J238" s="128">
        <v>4.7120000000000003E-5</v>
      </c>
    </row>
    <row r="239" spans="1:10" x14ac:dyDescent="0.2">
      <c r="A239" s="270">
        <v>42881</v>
      </c>
      <c r="B239" s="128" t="s">
        <v>841</v>
      </c>
      <c r="C239" s="271">
        <v>0</v>
      </c>
      <c r="D239" s="128">
        <v>0</v>
      </c>
      <c r="E239" s="128">
        <v>0</v>
      </c>
      <c r="F239" s="128">
        <v>2439</v>
      </c>
      <c r="G239" s="128">
        <v>2876.95</v>
      </c>
      <c r="H239" s="271">
        <v>1E-3</v>
      </c>
      <c r="I239" s="128">
        <v>1635</v>
      </c>
      <c r="J239" s="128">
        <v>4.7120000000000003E-5</v>
      </c>
    </row>
    <row r="240" spans="1:10" x14ac:dyDescent="0.2">
      <c r="A240" s="270">
        <v>42882</v>
      </c>
      <c r="B240" s="128" t="s">
        <v>841</v>
      </c>
      <c r="C240" s="271">
        <v>0</v>
      </c>
      <c r="D240" s="128">
        <v>0</v>
      </c>
      <c r="E240" s="128">
        <v>0</v>
      </c>
      <c r="F240" s="128">
        <v>2439</v>
      </c>
      <c r="G240" s="128">
        <v>2876.95</v>
      </c>
      <c r="H240" s="271">
        <v>1E-3</v>
      </c>
      <c r="I240" s="128">
        <v>1635</v>
      </c>
      <c r="J240" s="128">
        <v>4.7120000000000003E-5</v>
      </c>
    </row>
    <row r="241" spans="1:10" x14ac:dyDescent="0.2">
      <c r="A241" s="270">
        <v>42883</v>
      </c>
      <c r="B241" s="128" t="s">
        <v>841</v>
      </c>
      <c r="C241" s="271">
        <v>0</v>
      </c>
      <c r="D241" s="128">
        <v>0</v>
      </c>
      <c r="E241" s="128">
        <v>0</v>
      </c>
      <c r="F241" s="128">
        <v>2439</v>
      </c>
      <c r="G241" s="128">
        <v>2876.95</v>
      </c>
      <c r="H241" s="271">
        <v>1E-3</v>
      </c>
      <c r="I241" s="128">
        <v>1635</v>
      </c>
      <c r="J241" s="128">
        <v>4.7120000000000003E-5</v>
      </c>
    </row>
    <row r="242" spans="1:10" x14ac:dyDescent="0.2">
      <c r="A242" s="270">
        <v>42884</v>
      </c>
      <c r="B242" s="128" t="s">
        <v>841</v>
      </c>
      <c r="C242" s="271">
        <v>0</v>
      </c>
      <c r="D242" s="128">
        <v>0</v>
      </c>
      <c r="E242" s="128">
        <v>0</v>
      </c>
      <c r="F242" s="128">
        <v>2439</v>
      </c>
      <c r="G242" s="128">
        <v>2876.95</v>
      </c>
      <c r="H242" s="271">
        <v>1E-3</v>
      </c>
      <c r="I242" s="128">
        <v>1635</v>
      </c>
      <c r="J242" s="128">
        <v>4.7120000000000003E-5</v>
      </c>
    </row>
    <row r="243" spans="1:10" x14ac:dyDescent="0.2">
      <c r="A243" s="270">
        <v>42885</v>
      </c>
      <c r="B243" s="128" t="s">
        <v>842</v>
      </c>
      <c r="C243" s="271">
        <v>0</v>
      </c>
      <c r="D243" s="128">
        <v>0</v>
      </c>
      <c r="E243" s="128">
        <v>0</v>
      </c>
      <c r="F243" s="128">
        <v>2439</v>
      </c>
      <c r="G243" s="128">
        <v>2883.53</v>
      </c>
      <c r="H243" s="271">
        <v>1E-3</v>
      </c>
      <c r="I243" s="128">
        <v>1640</v>
      </c>
      <c r="J243" s="128">
        <v>9.0779999999999995E-5</v>
      </c>
    </row>
    <row r="244" spans="1:10" x14ac:dyDescent="0.2">
      <c r="A244" s="270">
        <v>42886</v>
      </c>
      <c r="B244" s="128" t="s">
        <v>843</v>
      </c>
      <c r="C244" s="271">
        <v>0</v>
      </c>
      <c r="D244" s="128">
        <v>0</v>
      </c>
      <c r="E244" s="128">
        <v>0</v>
      </c>
      <c r="F244" s="128">
        <v>2439</v>
      </c>
      <c r="G244" s="128">
        <v>2876.95</v>
      </c>
      <c r="H244" s="271">
        <v>1E-3</v>
      </c>
      <c r="I244" s="128">
        <v>1635</v>
      </c>
      <c r="J244" s="128">
        <v>4.7120000000000003E-5</v>
      </c>
    </row>
    <row r="245" spans="1:10" x14ac:dyDescent="0.2">
      <c r="A245" s="270">
        <v>42887</v>
      </c>
      <c r="B245" s="128" t="s">
        <v>844</v>
      </c>
      <c r="C245" s="271">
        <v>0</v>
      </c>
      <c r="D245" s="128">
        <v>0</v>
      </c>
      <c r="E245" s="128">
        <v>0.03</v>
      </c>
      <c r="F245" s="128">
        <v>2551</v>
      </c>
      <c r="G245" s="128">
        <v>2860.66</v>
      </c>
      <c r="H245" s="271">
        <v>1E-3</v>
      </c>
      <c r="I245" s="128">
        <v>1495</v>
      </c>
      <c r="J245" s="128">
        <v>-9.7780000000000002E-5</v>
      </c>
    </row>
    <row r="246" spans="1:10" x14ac:dyDescent="0.2">
      <c r="A246" s="270">
        <v>42888</v>
      </c>
      <c r="B246" s="128" t="s">
        <v>844</v>
      </c>
      <c r="C246" s="271">
        <v>0</v>
      </c>
      <c r="D246" s="128">
        <v>0</v>
      </c>
      <c r="E246" s="128">
        <v>0.03</v>
      </c>
      <c r="F246" s="128">
        <v>2551</v>
      </c>
      <c r="G246" s="128">
        <v>2860.66</v>
      </c>
      <c r="H246" s="271">
        <v>1E-3</v>
      </c>
      <c r="I246" s="128">
        <v>1495</v>
      </c>
      <c r="J246" s="128">
        <v>-9.7780000000000002E-5</v>
      </c>
    </row>
    <row r="247" spans="1:10" x14ac:dyDescent="0.2">
      <c r="A247" s="270">
        <v>42889</v>
      </c>
      <c r="B247" s="128" t="s">
        <v>845</v>
      </c>
      <c r="C247" s="271">
        <v>0</v>
      </c>
      <c r="D247" s="128">
        <v>0</v>
      </c>
      <c r="E247" s="128">
        <v>0.03</v>
      </c>
      <c r="F247" s="128">
        <v>2551</v>
      </c>
      <c r="G247" s="128">
        <v>2867.24</v>
      </c>
      <c r="H247" s="271">
        <v>1E-3</v>
      </c>
      <c r="I247" s="128">
        <v>1500</v>
      </c>
      <c r="J247" s="128">
        <v>-1.1404E-4</v>
      </c>
    </row>
    <row r="248" spans="1:10" x14ac:dyDescent="0.2">
      <c r="A248" s="270">
        <v>42890</v>
      </c>
      <c r="B248" s="128" t="s">
        <v>845</v>
      </c>
      <c r="C248" s="271">
        <v>0</v>
      </c>
      <c r="D248" s="128">
        <v>0</v>
      </c>
      <c r="E248" s="128">
        <v>0.03</v>
      </c>
      <c r="F248" s="128">
        <v>2551</v>
      </c>
      <c r="G248" s="128">
        <v>2867.24</v>
      </c>
      <c r="H248" s="271">
        <v>1E-3</v>
      </c>
      <c r="I248" s="128">
        <v>1500</v>
      </c>
      <c r="J248" s="128">
        <v>-1.1404E-4</v>
      </c>
    </row>
    <row r="249" spans="1:10" x14ac:dyDescent="0.2">
      <c r="A249" s="270">
        <v>42891</v>
      </c>
      <c r="B249" s="128" t="s">
        <v>845</v>
      </c>
      <c r="C249" s="271">
        <v>0</v>
      </c>
      <c r="D249" s="128">
        <v>0</v>
      </c>
      <c r="E249" s="128">
        <v>0.03</v>
      </c>
      <c r="F249" s="128">
        <v>2551</v>
      </c>
      <c r="G249" s="128">
        <v>2867.24</v>
      </c>
      <c r="H249" s="271">
        <v>1E-3</v>
      </c>
      <c r="I249" s="128">
        <v>1500</v>
      </c>
      <c r="J249" s="128">
        <v>-1.1404E-4</v>
      </c>
    </row>
    <row r="250" spans="1:10" x14ac:dyDescent="0.2">
      <c r="A250" s="270">
        <v>42892</v>
      </c>
      <c r="B250" s="128" t="s">
        <v>845</v>
      </c>
      <c r="C250" s="271">
        <v>0</v>
      </c>
      <c r="D250" s="128">
        <v>0</v>
      </c>
      <c r="E250" s="128">
        <v>0.03</v>
      </c>
      <c r="F250" s="128">
        <v>2551</v>
      </c>
      <c r="G250" s="128">
        <v>2867.24</v>
      </c>
      <c r="H250" s="271">
        <v>1E-3</v>
      </c>
      <c r="I250" s="128">
        <v>1500</v>
      </c>
      <c r="J250" s="128">
        <v>-1.1404E-4</v>
      </c>
    </row>
    <row r="251" spans="1:10" x14ac:dyDescent="0.2">
      <c r="A251" s="270">
        <v>42893</v>
      </c>
      <c r="B251" s="128" t="s">
        <v>845</v>
      </c>
      <c r="C251" s="271">
        <v>0</v>
      </c>
      <c r="D251" s="128">
        <v>0</v>
      </c>
      <c r="E251" s="128">
        <v>0.03</v>
      </c>
      <c r="F251" s="128">
        <v>2551</v>
      </c>
      <c r="G251" s="128">
        <v>2867.24</v>
      </c>
      <c r="H251" s="271">
        <v>1E-3</v>
      </c>
      <c r="I251" s="128">
        <v>1500</v>
      </c>
      <c r="J251" s="128">
        <v>-1.1404E-4</v>
      </c>
    </row>
    <row r="252" spans="1:10" x14ac:dyDescent="0.2">
      <c r="A252" s="270">
        <v>42894</v>
      </c>
      <c r="B252" s="128" t="s">
        <v>845</v>
      </c>
      <c r="C252" s="271">
        <v>0</v>
      </c>
      <c r="D252" s="128">
        <v>0</v>
      </c>
      <c r="E252" s="128">
        <v>0.03</v>
      </c>
      <c r="F252" s="128">
        <v>2551</v>
      </c>
      <c r="G252" s="128">
        <v>2867.24</v>
      </c>
      <c r="H252" s="271">
        <v>1E-3</v>
      </c>
      <c r="I252" s="128">
        <v>1500</v>
      </c>
      <c r="J252" s="128">
        <v>-1.1404E-4</v>
      </c>
    </row>
    <row r="253" spans="1:10" x14ac:dyDescent="0.2">
      <c r="A253" s="270">
        <v>42895</v>
      </c>
      <c r="B253" s="128" t="s">
        <v>845</v>
      </c>
      <c r="C253" s="271">
        <v>0</v>
      </c>
      <c r="D253" s="128">
        <v>0</v>
      </c>
      <c r="E253" s="128">
        <v>0.03</v>
      </c>
      <c r="F253" s="128">
        <v>2551</v>
      </c>
      <c r="G253" s="128">
        <v>2867.24</v>
      </c>
      <c r="H253" s="271">
        <v>1E-3</v>
      </c>
      <c r="I253" s="128">
        <v>1500</v>
      </c>
      <c r="J253" s="128">
        <v>-1.1404E-4</v>
      </c>
    </row>
    <row r="254" spans="1:10" x14ac:dyDescent="0.2">
      <c r="A254" s="270">
        <v>42896</v>
      </c>
      <c r="B254" s="128" t="s">
        <v>845</v>
      </c>
      <c r="C254" s="271">
        <v>0</v>
      </c>
      <c r="D254" s="128">
        <v>0</v>
      </c>
      <c r="E254" s="128">
        <v>0.03</v>
      </c>
      <c r="F254" s="128">
        <v>2551</v>
      </c>
      <c r="G254" s="128">
        <v>2867.24</v>
      </c>
      <c r="H254" s="271">
        <v>1E-3</v>
      </c>
      <c r="I254" s="128">
        <v>1500</v>
      </c>
      <c r="J254" s="128">
        <v>-1.1404E-4</v>
      </c>
    </row>
    <row r="255" spans="1:10" x14ac:dyDescent="0.2">
      <c r="A255" s="270">
        <v>42897</v>
      </c>
      <c r="B255" s="128" t="s">
        <v>845</v>
      </c>
      <c r="C255" s="271">
        <v>0</v>
      </c>
      <c r="D255" s="128">
        <v>0</v>
      </c>
      <c r="E255" s="128">
        <v>0.03</v>
      </c>
      <c r="F255" s="128">
        <v>2551</v>
      </c>
      <c r="G255" s="128">
        <v>2867.24</v>
      </c>
      <c r="H255" s="271">
        <v>1E-3</v>
      </c>
      <c r="I255" s="128">
        <v>1500</v>
      </c>
      <c r="J255" s="128">
        <v>-1.1404E-4</v>
      </c>
    </row>
    <row r="256" spans="1:10" x14ac:dyDescent="0.2">
      <c r="A256" s="270">
        <v>42898</v>
      </c>
      <c r="B256" s="128" t="s">
        <v>845</v>
      </c>
      <c r="C256" s="271">
        <v>0</v>
      </c>
      <c r="D256" s="128">
        <v>0</v>
      </c>
      <c r="E256" s="128">
        <v>0.03</v>
      </c>
      <c r="F256" s="128">
        <v>2551</v>
      </c>
      <c r="G256" s="128">
        <v>2867.24</v>
      </c>
      <c r="H256" s="271">
        <v>1E-3</v>
      </c>
      <c r="I256" s="128">
        <v>1500</v>
      </c>
      <c r="J256" s="128">
        <v>-1.1404E-4</v>
      </c>
    </row>
    <row r="257" spans="1:10" x14ac:dyDescent="0.2">
      <c r="A257" s="270">
        <v>42899</v>
      </c>
      <c r="B257" s="128" t="s">
        <v>845</v>
      </c>
      <c r="C257" s="271">
        <v>0</v>
      </c>
      <c r="D257" s="128">
        <v>0</v>
      </c>
      <c r="E257" s="128">
        <v>0.03</v>
      </c>
      <c r="F257" s="128">
        <v>2551</v>
      </c>
      <c r="G257" s="128">
        <v>2867.24</v>
      </c>
      <c r="H257" s="271">
        <v>1E-3</v>
      </c>
      <c r="I257" s="128">
        <v>1500</v>
      </c>
      <c r="J257" s="128">
        <v>-1.1404E-4</v>
      </c>
    </row>
    <row r="258" spans="1:10" x14ac:dyDescent="0.2">
      <c r="A258" s="270">
        <v>42900</v>
      </c>
      <c r="B258" s="128" t="s">
        <v>845</v>
      </c>
      <c r="C258" s="271">
        <v>0</v>
      </c>
      <c r="D258" s="128">
        <v>0</v>
      </c>
      <c r="E258" s="128">
        <v>0.03</v>
      </c>
      <c r="F258" s="128">
        <v>2551</v>
      </c>
      <c r="G258" s="128">
        <v>2867.24</v>
      </c>
      <c r="H258" s="271">
        <v>1E-3</v>
      </c>
      <c r="I258" s="128">
        <v>1500</v>
      </c>
      <c r="J258" s="128">
        <v>-1.1404E-4</v>
      </c>
    </row>
    <row r="259" spans="1:10" x14ac:dyDescent="0.2">
      <c r="A259" s="270">
        <v>42901</v>
      </c>
      <c r="B259" s="128" t="s">
        <v>845</v>
      </c>
      <c r="C259" s="271">
        <v>0</v>
      </c>
      <c r="D259" s="128">
        <v>0</v>
      </c>
      <c r="E259" s="128">
        <v>0.03</v>
      </c>
      <c r="F259" s="128">
        <v>2551</v>
      </c>
      <c r="G259" s="128">
        <v>2867.24</v>
      </c>
      <c r="H259" s="271">
        <v>1E-3</v>
      </c>
      <c r="I259" s="128">
        <v>1500</v>
      </c>
      <c r="J259" s="128">
        <v>-1.1404E-4</v>
      </c>
    </row>
    <row r="260" spans="1:10" x14ac:dyDescent="0.2">
      <c r="A260" s="270">
        <v>42902</v>
      </c>
      <c r="B260" s="128" t="s">
        <v>845</v>
      </c>
      <c r="C260" s="271">
        <v>0</v>
      </c>
      <c r="D260" s="128">
        <v>0</v>
      </c>
      <c r="E260" s="128">
        <v>0.03</v>
      </c>
      <c r="F260" s="128">
        <v>2551</v>
      </c>
      <c r="G260" s="128">
        <v>2867.24</v>
      </c>
      <c r="H260" s="271">
        <v>1E-3</v>
      </c>
      <c r="I260" s="128">
        <v>1500</v>
      </c>
      <c r="J260" s="128">
        <v>-1.1404E-4</v>
      </c>
    </row>
    <row r="261" spans="1:10" x14ac:dyDescent="0.2">
      <c r="A261" s="270">
        <v>42903</v>
      </c>
      <c r="B261" s="128" t="s">
        <v>845</v>
      </c>
      <c r="C261" s="271">
        <v>0</v>
      </c>
      <c r="D261" s="128">
        <v>0</v>
      </c>
      <c r="E261" s="128">
        <v>0.03</v>
      </c>
      <c r="F261" s="128">
        <v>2551</v>
      </c>
      <c r="G261" s="128">
        <v>2867.24</v>
      </c>
      <c r="H261" s="271">
        <v>1E-3</v>
      </c>
      <c r="I261" s="128">
        <v>1500</v>
      </c>
      <c r="J261" s="128">
        <v>-1.1404E-4</v>
      </c>
    </row>
    <row r="262" spans="1:10" x14ac:dyDescent="0.2">
      <c r="A262" s="270">
        <v>42904</v>
      </c>
      <c r="B262" s="128" t="s">
        <v>845</v>
      </c>
      <c r="C262" s="271">
        <v>0</v>
      </c>
      <c r="D262" s="128">
        <v>0</v>
      </c>
      <c r="E262" s="128">
        <v>0.03</v>
      </c>
      <c r="F262" s="128">
        <v>2551</v>
      </c>
      <c r="G262" s="128">
        <v>2867.24</v>
      </c>
      <c r="H262" s="271">
        <v>1E-3</v>
      </c>
      <c r="I262" s="128">
        <v>1500</v>
      </c>
      <c r="J262" s="128">
        <v>-1.1404E-4</v>
      </c>
    </row>
    <row r="263" spans="1:10" x14ac:dyDescent="0.2">
      <c r="A263" s="270">
        <v>42905</v>
      </c>
      <c r="B263" s="128" t="s">
        <v>845</v>
      </c>
      <c r="C263" s="271">
        <v>0</v>
      </c>
      <c r="D263" s="128">
        <v>0</v>
      </c>
      <c r="E263" s="128">
        <v>0.03</v>
      </c>
      <c r="F263" s="128">
        <v>2551</v>
      </c>
      <c r="G263" s="128">
        <v>2867.24</v>
      </c>
      <c r="H263" s="271">
        <v>1E-3</v>
      </c>
      <c r="I263" s="128">
        <v>1500</v>
      </c>
      <c r="J263" s="128">
        <v>-1.1404E-4</v>
      </c>
    </row>
    <row r="264" spans="1:10" x14ac:dyDescent="0.2">
      <c r="A264" s="270">
        <v>42906</v>
      </c>
      <c r="B264" s="128" t="s">
        <v>845</v>
      </c>
      <c r="C264" s="271">
        <v>0</v>
      </c>
      <c r="D264" s="128">
        <v>0</v>
      </c>
      <c r="E264" s="128">
        <v>0.03</v>
      </c>
      <c r="F264" s="128">
        <v>2551</v>
      </c>
      <c r="G264" s="128">
        <v>2867.24</v>
      </c>
      <c r="H264" s="271">
        <v>1E-3</v>
      </c>
      <c r="I264" s="128">
        <v>1500</v>
      </c>
      <c r="J264" s="128">
        <v>-1.1404E-4</v>
      </c>
    </row>
    <row r="265" spans="1:10" x14ac:dyDescent="0.2">
      <c r="A265" s="270">
        <v>42907</v>
      </c>
      <c r="B265" s="128" t="s">
        <v>845</v>
      </c>
      <c r="C265" s="271">
        <v>0</v>
      </c>
      <c r="D265" s="128">
        <v>0</v>
      </c>
      <c r="E265" s="128">
        <v>0.03</v>
      </c>
      <c r="F265" s="128">
        <v>2551</v>
      </c>
      <c r="G265" s="128">
        <v>2867.24</v>
      </c>
      <c r="H265" s="271">
        <v>1E-3</v>
      </c>
      <c r="I265" s="128">
        <v>1500</v>
      </c>
      <c r="J265" s="128">
        <v>-1.1404E-4</v>
      </c>
    </row>
    <row r="266" spans="1:10" x14ac:dyDescent="0.2">
      <c r="A266" s="270">
        <v>42908</v>
      </c>
      <c r="B266" s="128" t="s">
        <v>845</v>
      </c>
      <c r="C266" s="271">
        <v>0</v>
      </c>
      <c r="D266" s="128">
        <v>0</v>
      </c>
      <c r="E266" s="128">
        <v>0.03</v>
      </c>
      <c r="F266" s="128">
        <v>2551</v>
      </c>
      <c r="G266" s="128">
        <v>2867.24</v>
      </c>
      <c r="H266" s="271">
        <v>1E-3</v>
      </c>
      <c r="I266" s="128">
        <v>1500</v>
      </c>
      <c r="J266" s="128">
        <v>-1.1404E-4</v>
      </c>
    </row>
    <row r="267" spans="1:10" x14ac:dyDescent="0.2">
      <c r="A267" s="270">
        <v>42909</v>
      </c>
      <c r="B267" s="128" t="s">
        <v>845</v>
      </c>
      <c r="C267" s="271">
        <v>0</v>
      </c>
      <c r="D267" s="128">
        <v>0</v>
      </c>
      <c r="E267" s="128">
        <v>0.03</v>
      </c>
      <c r="F267" s="128">
        <v>2551</v>
      </c>
      <c r="G267" s="128">
        <v>2867.24</v>
      </c>
      <c r="H267" s="271">
        <v>1E-3</v>
      </c>
      <c r="I267" s="128">
        <v>1500</v>
      </c>
      <c r="J267" s="128">
        <v>-1.1404E-4</v>
      </c>
    </row>
    <row r="268" spans="1:10" x14ac:dyDescent="0.2">
      <c r="A268" s="270">
        <v>42910</v>
      </c>
      <c r="B268" s="128" t="s">
        <v>845</v>
      </c>
      <c r="C268" s="271">
        <v>0</v>
      </c>
      <c r="D268" s="128">
        <v>0</v>
      </c>
      <c r="E268" s="128">
        <v>0.03</v>
      </c>
      <c r="F268" s="128">
        <v>2551</v>
      </c>
      <c r="G268" s="128">
        <v>2867.24</v>
      </c>
      <c r="H268" s="271">
        <v>1E-3</v>
      </c>
      <c r="I268" s="128">
        <v>1500</v>
      </c>
      <c r="J268" s="128">
        <v>-1.1404E-4</v>
      </c>
    </row>
    <row r="269" spans="1:10" x14ac:dyDescent="0.2">
      <c r="A269" s="270">
        <v>42911</v>
      </c>
      <c r="B269" s="128" t="s">
        <v>845</v>
      </c>
      <c r="C269" s="271">
        <v>0</v>
      </c>
      <c r="D269" s="128">
        <v>0</v>
      </c>
      <c r="E269" s="128">
        <v>0.03</v>
      </c>
      <c r="F269" s="128">
        <v>2551</v>
      </c>
      <c r="G269" s="128">
        <v>2867.24</v>
      </c>
      <c r="H269" s="271">
        <v>1E-3</v>
      </c>
      <c r="I269" s="128">
        <v>1500</v>
      </c>
      <c r="J269" s="128">
        <v>-1.1404E-4</v>
      </c>
    </row>
    <row r="270" spans="1:10" x14ac:dyDescent="0.2">
      <c r="A270" s="270">
        <v>42912</v>
      </c>
      <c r="B270" s="128" t="s">
        <v>845</v>
      </c>
      <c r="C270" s="271">
        <v>0</v>
      </c>
      <c r="D270" s="128">
        <v>0</v>
      </c>
      <c r="E270" s="128">
        <v>0.03</v>
      </c>
      <c r="F270" s="128">
        <v>2551</v>
      </c>
      <c r="G270" s="128">
        <v>2867.24</v>
      </c>
      <c r="H270" s="271">
        <v>1E-3</v>
      </c>
      <c r="I270" s="128">
        <v>1500</v>
      </c>
      <c r="J270" s="128">
        <v>-1.1404E-4</v>
      </c>
    </row>
    <row r="271" spans="1:10" x14ac:dyDescent="0.2">
      <c r="A271" s="270">
        <v>42913</v>
      </c>
      <c r="B271" s="128" t="s">
        <v>846</v>
      </c>
      <c r="C271" s="271">
        <v>0</v>
      </c>
      <c r="D271" s="128">
        <v>0</v>
      </c>
      <c r="E271" s="128">
        <v>0.04</v>
      </c>
      <c r="F271" s="128">
        <v>2551</v>
      </c>
      <c r="G271" s="128">
        <v>2858.78</v>
      </c>
      <c r="H271" s="271">
        <v>1E-3</v>
      </c>
      <c r="I271" s="128">
        <v>1494</v>
      </c>
      <c r="J271" s="128">
        <v>-9.4439999999999997E-5</v>
      </c>
    </row>
    <row r="272" spans="1:10" x14ac:dyDescent="0.2">
      <c r="A272" s="270">
        <v>42914</v>
      </c>
      <c r="B272" s="128" t="s">
        <v>846</v>
      </c>
      <c r="C272" s="271">
        <v>0</v>
      </c>
      <c r="D272" s="128">
        <v>0</v>
      </c>
      <c r="E272" s="128">
        <v>0.04</v>
      </c>
      <c r="F272" s="128">
        <v>2551</v>
      </c>
      <c r="G272" s="128">
        <v>2858.78</v>
      </c>
      <c r="H272" s="271">
        <v>1E-3</v>
      </c>
      <c r="I272" s="128">
        <v>1494</v>
      </c>
      <c r="J272" s="128">
        <v>-9.4439999999999997E-5</v>
      </c>
    </row>
    <row r="273" spans="1:10" x14ac:dyDescent="0.2">
      <c r="A273" s="270">
        <v>42915</v>
      </c>
      <c r="B273" s="128" t="s">
        <v>847</v>
      </c>
      <c r="C273" s="271">
        <v>0</v>
      </c>
      <c r="D273" s="128">
        <v>0</v>
      </c>
      <c r="E273" s="128">
        <v>0.03</v>
      </c>
      <c r="F273" s="128">
        <v>2551</v>
      </c>
      <c r="G273" s="128">
        <v>2867.24</v>
      </c>
      <c r="H273" s="271">
        <v>1E-3</v>
      </c>
      <c r="I273" s="128">
        <v>1500</v>
      </c>
      <c r="J273" s="128">
        <v>-1.1404E-4</v>
      </c>
    </row>
    <row r="274" spans="1:10" x14ac:dyDescent="0.2">
      <c r="A274" s="270">
        <v>42916</v>
      </c>
      <c r="B274" s="128" t="s">
        <v>847</v>
      </c>
      <c r="C274" s="271">
        <v>0</v>
      </c>
      <c r="D274" s="128">
        <v>0</v>
      </c>
      <c r="E274" s="128">
        <v>0.03</v>
      </c>
      <c r="F274" s="128">
        <v>2551</v>
      </c>
      <c r="G274" s="128">
        <v>2867.24</v>
      </c>
      <c r="H274" s="271">
        <v>1E-3</v>
      </c>
      <c r="I274" s="128">
        <v>1500</v>
      </c>
      <c r="J274" s="128">
        <v>-1.1404E-4</v>
      </c>
    </row>
    <row r="275" spans="1:10" x14ac:dyDescent="0.2">
      <c r="A275" s="270">
        <v>42917</v>
      </c>
      <c r="B275" s="128" t="s">
        <v>848</v>
      </c>
      <c r="C275" s="271">
        <v>0</v>
      </c>
      <c r="D275" s="128">
        <v>0</v>
      </c>
      <c r="E275" s="128">
        <v>0.02</v>
      </c>
      <c r="F275" s="128">
        <v>2507</v>
      </c>
      <c r="G275" s="128">
        <v>2887.65</v>
      </c>
      <c r="H275" s="271">
        <v>1E-3</v>
      </c>
      <c r="I275" s="128">
        <v>1533</v>
      </c>
      <c r="J275" s="128">
        <v>-1.9892E-4</v>
      </c>
    </row>
    <row r="276" spans="1:10" x14ac:dyDescent="0.2">
      <c r="A276" s="270">
        <v>42918</v>
      </c>
      <c r="B276" s="128" t="s">
        <v>848</v>
      </c>
      <c r="C276" s="271">
        <v>0</v>
      </c>
      <c r="D276" s="128">
        <v>0</v>
      </c>
      <c r="E276" s="128">
        <v>0.02</v>
      </c>
      <c r="F276" s="128">
        <v>2507</v>
      </c>
      <c r="G276" s="128">
        <v>2887.65</v>
      </c>
      <c r="H276" s="271">
        <v>1E-3</v>
      </c>
      <c r="I276" s="128">
        <v>1533</v>
      </c>
      <c r="J276" s="128">
        <v>-1.9892E-4</v>
      </c>
    </row>
    <row r="277" spans="1:10" x14ac:dyDescent="0.2">
      <c r="A277" s="270">
        <v>42919</v>
      </c>
      <c r="B277" s="128" t="s">
        <v>848</v>
      </c>
      <c r="C277" s="271">
        <v>0</v>
      </c>
      <c r="D277" s="128">
        <v>0</v>
      </c>
      <c r="E277" s="128">
        <v>0.02</v>
      </c>
      <c r="F277" s="128">
        <v>2507</v>
      </c>
      <c r="G277" s="128">
        <v>2887.65</v>
      </c>
      <c r="H277" s="271">
        <v>1E-3</v>
      </c>
      <c r="I277" s="128">
        <v>1533</v>
      </c>
      <c r="J277" s="128">
        <v>-1.9892E-4</v>
      </c>
    </row>
    <row r="278" spans="1:10" x14ac:dyDescent="0.2">
      <c r="A278" s="270">
        <v>42920</v>
      </c>
      <c r="B278" s="128" t="s">
        <v>848</v>
      </c>
      <c r="C278" s="271">
        <v>0</v>
      </c>
      <c r="D278" s="128">
        <v>0</v>
      </c>
      <c r="E278" s="128">
        <v>0.02</v>
      </c>
      <c r="F278" s="128">
        <v>2507</v>
      </c>
      <c r="G278" s="128">
        <v>2887.65</v>
      </c>
      <c r="H278" s="271">
        <v>1E-3</v>
      </c>
      <c r="I278" s="128">
        <v>1533</v>
      </c>
      <c r="J278" s="128">
        <v>-1.9892E-4</v>
      </c>
    </row>
    <row r="279" spans="1:10" x14ac:dyDescent="0.2">
      <c r="A279" s="270">
        <v>42921</v>
      </c>
      <c r="B279" s="128" t="s">
        <v>848</v>
      </c>
      <c r="C279" s="271">
        <v>0</v>
      </c>
      <c r="D279" s="128">
        <v>0</v>
      </c>
      <c r="E279" s="128">
        <v>0.02</v>
      </c>
      <c r="F279" s="128">
        <v>2507</v>
      </c>
      <c r="G279" s="128">
        <v>2887.65</v>
      </c>
      <c r="H279" s="271">
        <v>1E-3</v>
      </c>
      <c r="I279" s="128">
        <v>1533</v>
      </c>
      <c r="J279" s="128">
        <v>-1.9892E-4</v>
      </c>
    </row>
    <row r="280" spans="1:10" x14ac:dyDescent="0.2">
      <c r="A280" s="270">
        <v>42922</v>
      </c>
      <c r="B280" s="128" t="s">
        <v>848</v>
      </c>
      <c r="C280" s="271">
        <v>0</v>
      </c>
      <c r="D280" s="128">
        <v>0</v>
      </c>
      <c r="E280" s="128">
        <v>0.02</v>
      </c>
      <c r="F280" s="128">
        <v>2507</v>
      </c>
      <c r="G280" s="128">
        <v>2887.65</v>
      </c>
      <c r="H280" s="271">
        <v>1E-3</v>
      </c>
      <c r="I280" s="128">
        <v>1533</v>
      </c>
      <c r="J280" s="128">
        <v>-1.9892E-4</v>
      </c>
    </row>
    <row r="281" spans="1:10" x14ac:dyDescent="0.2">
      <c r="A281" s="270">
        <v>42923</v>
      </c>
      <c r="B281" s="128" t="s">
        <v>848</v>
      </c>
      <c r="C281" s="271">
        <v>0</v>
      </c>
      <c r="D281" s="128">
        <v>0</v>
      </c>
      <c r="E281" s="128">
        <v>0.02</v>
      </c>
      <c r="F281" s="128">
        <v>2507</v>
      </c>
      <c r="G281" s="128">
        <v>2887.65</v>
      </c>
      <c r="H281" s="271">
        <v>1E-3</v>
      </c>
      <c r="I281" s="128">
        <v>1533</v>
      </c>
      <c r="J281" s="128">
        <v>-1.9892E-4</v>
      </c>
    </row>
    <row r="282" spans="1:10" x14ac:dyDescent="0.2">
      <c r="A282" s="270">
        <v>42924</v>
      </c>
      <c r="B282" s="128" t="s">
        <v>848</v>
      </c>
      <c r="C282" s="271">
        <v>0</v>
      </c>
      <c r="D282" s="128">
        <v>0</v>
      </c>
      <c r="E282" s="128">
        <v>0.02</v>
      </c>
      <c r="F282" s="128">
        <v>2507</v>
      </c>
      <c r="G282" s="128">
        <v>2887.65</v>
      </c>
      <c r="H282" s="271">
        <v>1E-3</v>
      </c>
      <c r="I282" s="128">
        <v>1533</v>
      </c>
      <c r="J282" s="128">
        <v>-1.9892E-4</v>
      </c>
    </row>
    <row r="283" spans="1:10" x14ac:dyDescent="0.2">
      <c r="A283" s="270">
        <v>42925</v>
      </c>
      <c r="B283" s="128" t="s">
        <v>848</v>
      </c>
      <c r="C283" s="271">
        <v>0</v>
      </c>
      <c r="D283" s="128">
        <v>0</v>
      </c>
      <c r="E283" s="128">
        <v>0.02</v>
      </c>
      <c r="F283" s="128">
        <v>2507</v>
      </c>
      <c r="G283" s="128">
        <v>2887.65</v>
      </c>
      <c r="H283" s="271">
        <v>1E-3</v>
      </c>
      <c r="I283" s="128">
        <v>1533</v>
      </c>
      <c r="J283" s="128">
        <v>-1.9892E-4</v>
      </c>
    </row>
    <row r="284" spans="1:10" x14ac:dyDescent="0.2">
      <c r="A284" s="270">
        <v>42926</v>
      </c>
      <c r="B284" s="128" t="s">
        <v>848</v>
      </c>
      <c r="C284" s="271">
        <v>0</v>
      </c>
      <c r="D284" s="128">
        <v>0</v>
      </c>
      <c r="E284" s="128">
        <v>0.02</v>
      </c>
      <c r="F284" s="128">
        <v>2507</v>
      </c>
      <c r="G284" s="128">
        <v>2887.65</v>
      </c>
      <c r="H284" s="271">
        <v>1E-3</v>
      </c>
      <c r="I284" s="128">
        <v>1533</v>
      </c>
      <c r="J284" s="128">
        <v>-1.9892E-4</v>
      </c>
    </row>
    <row r="285" spans="1:10" x14ac:dyDescent="0.2">
      <c r="A285" s="270">
        <v>42927</v>
      </c>
      <c r="B285" s="128" t="s">
        <v>848</v>
      </c>
      <c r="C285" s="271">
        <v>0</v>
      </c>
      <c r="D285" s="128">
        <v>0</v>
      </c>
      <c r="E285" s="128">
        <v>0.02</v>
      </c>
      <c r="F285" s="128">
        <v>2507</v>
      </c>
      <c r="G285" s="128">
        <v>2887.65</v>
      </c>
      <c r="H285" s="271">
        <v>1E-3</v>
      </c>
      <c r="I285" s="128">
        <v>1533</v>
      </c>
      <c r="J285" s="128">
        <v>-1.9892E-4</v>
      </c>
    </row>
    <row r="286" spans="1:10" x14ac:dyDescent="0.2">
      <c r="A286" s="270">
        <v>42928</v>
      </c>
      <c r="B286" s="128" t="s">
        <v>848</v>
      </c>
      <c r="C286" s="271">
        <v>0</v>
      </c>
      <c r="D286" s="128">
        <v>0</v>
      </c>
      <c r="E286" s="128">
        <v>0.02</v>
      </c>
      <c r="F286" s="128">
        <v>2507</v>
      </c>
      <c r="G286" s="128">
        <v>2887.65</v>
      </c>
      <c r="H286" s="271">
        <v>1E-3</v>
      </c>
      <c r="I286" s="128">
        <v>1533</v>
      </c>
      <c r="J286" s="128">
        <v>-1.9892E-4</v>
      </c>
    </row>
    <row r="287" spans="1:10" x14ac:dyDescent="0.2">
      <c r="A287" s="270">
        <v>42929</v>
      </c>
      <c r="B287" s="128" t="s">
        <v>848</v>
      </c>
      <c r="C287" s="271">
        <v>0</v>
      </c>
      <c r="D287" s="128">
        <v>0</v>
      </c>
      <c r="E287" s="128">
        <v>0.02</v>
      </c>
      <c r="F287" s="128">
        <v>2507</v>
      </c>
      <c r="G287" s="128">
        <v>2887.65</v>
      </c>
      <c r="H287" s="271">
        <v>1E-3</v>
      </c>
      <c r="I287" s="128">
        <v>1533</v>
      </c>
      <c r="J287" s="128">
        <v>-1.9892E-4</v>
      </c>
    </row>
    <row r="288" spans="1:10" x14ac:dyDescent="0.2">
      <c r="A288" s="270">
        <v>42930</v>
      </c>
      <c r="B288" s="128" t="s">
        <v>848</v>
      </c>
      <c r="C288" s="271">
        <v>0</v>
      </c>
      <c r="D288" s="128">
        <v>0</v>
      </c>
      <c r="E288" s="128">
        <v>0.02</v>
      </c>
      <c r="F288" s="128">
        <v>2507</v>
      </c>
      <c r="G288" s="128">
        <v>2887.65</v>
      </c>
      <c r="H288" s="271">
        <v>1E-3</v>
      </c>
      <c r="I288" s="128">
        <v>1533</v>
      </c>
      <c r="J288" s="128">
        <v>-1.9892E-4</v>
      </c>
    </row>
    <row r="289" spans="1:10" x14ac:dyDescent="0.2">
      <c r="A289" s="270">
        <v>42931</v>
      </c>
      <c r="B289" s="128" t="s">
        <v>848</v>
      </c>
      <c r="C289" s="271">
        <v>0</v>
      </c>
      <c r="D289" s="128">
        <v>0</v>
      </c>
      <c r="E289" s="128">
        <v>0.02</v>
      </c>
      <c r="F289" s="128">
        <v>2507</v>
      </c>
      <c r="G289" s="128">
        <v>2887.65</v>
      </c>
      <c r="H289" s="271">
        <v>1E-3</v>
      </c>
      <c r="I289" s="128">
        <v>1533</v>
      </c>
      <c r="J289" s="128">
        <v>-1.9892E-4</v>
      </c>
    </row>
    <row r="290" spans="1:10" x14ac:dyDescent="0.2">
      <c r="A290" s="270">
        <v>42932</v>
      </c>
      <c r="B290" s="128" t="s">
        <v>848</v>
      </c>
      <c r="C290" s="271">
        <v>0</v>
      </c>
      <c r="D290" s="128">
        <v>0</v>
      </c>
      <c r="E290" s="128">
        <v>0.02</v>
      </c>
      <c r="F290" s="128">
        <v>2507</v>
      </c>
      <c r="G290" s="128">
        <v>2887.65</v>
      </c>
      <c r="H290" s="271">
        <v>1E-3</v>
      </c>
      <c r="I290" s="128">
        <v>1533</v>
      </c>
      <c r="J290" s="128">
        <v>-1.9892E-4</v>
      </c>
    </row>
    <row r="291" spans="1:10" x14ac:dyDescent="0.2">
      <c r="A291" s="270">
        <v>42933</v>
      </c>
      <c r="B291" s="128" t="s">
        <v>849</v>
      </c>
      <c r="C291" s="271">
        <v>1E-4</v>
      </c>
      <c r="D291" s="128">
        <v>0</v>
      </c>
      <c r="E291" s="128">
        <v>0.19</v>
      </c>
      <c r="F291" s="128">
        <v>2507</v>
      </c>
      <c r="G291" s="128">
        <v>2668.4</v>
      </c>
      <c r="H291" s="271">
        <v>1E-3</v>
      </c>
      <c r="I291" s="128">
        <v>1314</v>
      </c>
      <c r="J291" s="128">
        <v>4.5981E-4</v>
      </c>
    </row>
    <row r="292" spans="1:10" x14ac:dyDescent="0.2">
      <c r="A292" s="270">
        <v>42934</v>
      </c>
      <c r="B292" s="128" t="s">
        <v>849</v>
      </c>
      <c r="C292" s="271">
        <v>1E-4</v>
      </c>
      <c r="D292" s="128">
        <v>0</v>
      </c>
      <c r="E292" s="128">
        <v>0.19</v>
      </c>
      <c r="F292" s="128">
        <v>2507</v>
      </c>
      <c r="G292" s="128">
        <v>2668.4</v>
      </c>
      <c r="H292" s="271">
        <v>1E-3</v>
      </c>
      <c r="I292" s="128">
        <v>1314</v>
      </c>
      <c r="J292" s="128">
        <v>4.5981E-4</v>
      </c>
    </row>
    <row r="293" spans="1:10" x14ac:dyDescent="0.2">
      <c r="A293" s="270">
        <v>42935</v>
      </c>
      <c r="B293" s="128" t="s">
        <v>849</v>
      </c>
      <c r="C293" s="271">
        <v>1E-4</v>
      </c>
      <c r="D293" s="128">
        <v>0</v>
      </c>
      <c r="E293" s="128">
        <v>0.19</v>
      </c>
      <c r="F293" s="128">
        <v>2507</v>
      </c>
      <c r="G293" s="128">
        <v>2668.4</v>
      </c>
      <c r="H293" s="271">
        <v>1E-3</v>
      </c>
      <c r="I293" s="128">
        <v>1314</v>
      </c>
      <c r="J293" s="128">
        <v>4.5981E-4</v>
      </c>
    </row>
    <row r="294" spans="1:10" x14ac:dyDescent="0.2">
      <c r="A294" s="270">
        <v>42936</v>
      </c>
      <c r="B294" s="128" t="s">
        <v>849</v>
      </c>
      <c r="C294" s="271">
        <v>1E-4</v>
      </c>
      <c r="D294" s="128">
        <v>0</v>
      </c>
      <c r="E294" s="128">
        <v>0.19</v>
      </c>
      <c r="F294" s="128">
        <v>2507</v>
      </c>
      <c r="G294" s="128">
        <v>2668.4</v>
      </c>
      <c r="H294" s="271">
        <v>1E-3</v>
      </c>
      <c r="I294" s="128">
        <v>1314</v>
      </c>
      <c r="J294" s="128">
        <v>4.5981E-4</v>
      </c>
    </row>
    <row r="295" spans="1:10" x14ac:dyDescent="0.2">
      <c r="A295" s="270">
        <v>42937</v>
      </c>
      <c r="B295" s="128" t="s">
        <v>849</v>
      </c>
      <c r="C295" s="271">
        <v>1E-4</v>
      </c>
      <c r="D295" s="128">
        <v>0</v>
      </c>
      <c r="E295" s="128">
        <v>0.19</v>
      </c>
      <c r="F295" s="128">
        <v>2507</v>
      </c>
      <c r="G295" s="128">
        <v>2668.4</v>
      </c>
      <c r="H295" s="271">
        <v>1E-3</v>
      </c>
      <c r="I295" s="128">
        <v>1314</v>
      </c>
      <c r="J295" s="128">
        <v>4.5981E-4</v>
      </c>
    </row>
    <row r="296" spans="1:10" x14ac:dyDescent="0.2">
      <c r="A296" s="270">
        <v>42938</v>
      </c>
      <c r="B296" s="128" t="s">
        <v>849</v>
      </c>
      <c r="C296" s="271">
        <v>1E-4</v>
      </c>
      <c r="D296" s="128">
        <v>0</v>
      </c>
      <c r="E296" s="128">
        <v>0.19</v>
      </c>
      <c r="F296" s="128">
        <v>2507</v>
      </c>
      <c r="G296" s="128">
        <v>2668.4</v>
      </c>
      <c r="H296" s="271">
        <v>1E-3</v>
      </c>
      <c r="I296" s="128">
        <v>1314</v>
      </c>
      <c r="J296" s="128">
        <v>4.5981E-4</v>
      </c>
    </row>
    <row r="297" spans="1:10" x14ac:dyDescent="0.2">
      <c r="A297" s="270">
        <v>42939</v>
      </c>
      <c r="B297" s="128" t="s">
        <v>849</v>
      </c>
      <c r="C297" s="271">
        <v>1E-4</v>
      </c>
      <c r="D297" s="128">
        <v>0</v>
      </c>
      <c r="E297" s="128">
        <v>0.19</v>
      </c>
      <c r="F297" s="128">
        <v>2507</v>
      </c>
      <c r="G297" s="128">
        <v>2668.4</v>
      </c>
      <c r="H297" s="271">
        <v>1E-3</v>
      </c>
      <c r="I297" s="128">
        <v>1314</v>
      </c>
      <c r="J297" s="128">
        <v>4.5981E-4</v>
      </c>
    </row>
    <row r="298" spans="1:10" x14ac:dyDescent="0.2">
      <c r="A298" s="270">
        <v>42940</v>
      </c>
      <c r="B298" s="128" t="s">
        <v>849</v>
      </c>
      <c r="C298" s="271">
        <v>1E-4</v>
      </c>
      <c r="D298" s="128">
        <v>0</v>
      </c>
      <c r="E298" s="128">
        <v>0.19</v>
      </c>
      <c r="F298" s="128">
        <v>2507</v>
      </c>
      <c r="G298" s="128">
        <v>2668.4</v>
      </c>
      <c r="H298" s="271">
        <v>1E-3</v>
      </c>
      <c r="I298" s="128">
        <v>1314</v>
      </c>
      <c r="J298" s="128">
        <v>4.5981E-4</v>
      </c>
    </row>
    <row r="299" spans="1:10" x14ac:dyDescent="0.2">
      <c r="A299" s="270">
        <v>42941</v>
      </c>
      <c r="B299" s="128" t="s">
        <v>849</v>
      </c>
      <c r="C299" s="271">
        <v>1E-4</v>
      </c>
      <c r="D299" s="128">
        <v>0</v>
      </c>
      <c r="E299" s="128">
        <v>0.19</v>
      </c>
      <c r="F299" s="128">
        <v>2507</v>
      </c>
      <c r="G299" s="128">
        <v>2668.4</v>
      </c>
      <c r="H299" s="271">
        <v>1E-3</v>
      </c>
      <c r="I299" s="128">
        <v>1314</v>
      </c>
      <c r="J299" s="128">
        <v>4.5981E-4</v>
      </c>
    </row>
    <row r="300" spans="1:10" x14ac:dyDescent="0.2">
      <c r="A300" s="270">
        <v>42942</v>
      </c>
      <c r="B300" s="128" t="s">
        <v>849</v>
      </c>
      <c r="C300" s="271">
        <v>1E-4</v>
      </c>
      <c r="D300" s="128">
        <v>0</v>
      </c>
      <c r="E300" s="128">
        <v>0.19</v>
      </c>
      <c r="F300" s="128">
        <v>2507</v>
      </c>
      <c r="G300" s="128">
        <v>2668.4</v>
      </c>
      <c r="H300" s="271">
        <v>1E-3</v>
      </c>
      <c r="I300" s="128">
        <v>1314</v>
      </c>
      <c r="J300" s="128">
        <v>4.5981E-4</v>
      </c>
    </row>
    <row r="301" spans="1:10" x14ac:dyDescent="0.2">
      <c r="A301" s="270">
        <v>42943</v>
      </c>
      <c r="B301" s="128" t="s">
        <v>850</v>
      </c>
      <c r="C301" s="271">
        <v>0</v>
      </c>
      <c r="D301" s="128">
        <v>0</v>
      </c>
      <c r="E301" s="128">
        <v>0.01</v>
      </c>
      <c r="F301" s="128">
        <v>2507</v>
      </c>
      <c r="G301" s="128">
        <v>2979.38</v>
      </c>
      <c r="H301" s="271">
        <v>1E-3</v>
      </c>
      <c r="I301" s="128">
        <v>1608</v>
      </c>
      <c r="J301" s="128">
        <v>-1.2627999999999999E-4</v>
      </c>
    </row>
    <row r="302" spans="1:10" x14ac:dyDescent="0.2">
      <c r="A302" s="270">
        <v>42944</v>
      </c>
      <c r="B302" s="128" t="s">
        <v>850</v>
      </c>
      <c r="C302" s="271">
        <v>0</v>
      </c>
      <c r="D302" s="128">
        <v>0</v>
      </c>
      <c r="E302" s="128">
        <v>0.01</v>
      </c>
      <c r="F302" s="128">
        <v>2507</v>
      </c>
      <c r="G302" s="128">
        <v>2979.38</v>
      </c>
      <c r="H302" s="271">
        <v>1E-3</v>
      </c>
      <c r="I302" s="128">
        <v>1608</v>
      </c>
      <c r="J302" s="128">
        <v>-1.2627999999999999E-4</v>
      </c>
    </row>
    <row r="303" spans="1:10" x14ac:dyDescent="0.2">
      <c r="A303" s="270">
        <v>42945</v>
      </c>
      <c r="B303" s="128" t="s">
        <v>850</v>
      </c>
      <c r="C303" s="271">
        <v>0</v>
      </c>
      <c r="D303" s="128">
        <v>0</v>
      </c>
      <c r="E303" s="128">
        <v>0.01</v>
      </c>
      <c r="F303" s="128">
        <v>2507</v>
      </c>
      <c r="G303" s="128">
        <v>2979.38</v>
      </c>
      <c r="H303" s="271">
        <v>1E-3</v>
      </c>
      <c r="I303" s="128">
        <v>1608</v>
      </c>
      <c r="J303" s="128">
        <v>-1.2627999999999999E-4</v>
      </c>
    </row>
    <row r="304" spans="1:10" x14ac:dyDescent="0.2">
      <c r="A304" s="270">
        <v>42946</v>
      </c>
      <c r="B304" s="128" t="s">
        <v>850</v>
      </c>
      <c r="C304" s="271">
        <v>0</v>
      </c>
      <c r="D304" s="128">
        <v>0</v>
      </c>
      <c r="E304" s="128">
        <v>0.01</v>
      </c>
      <c r="F304" s="128">
        <v>2507</v>
      </c>
      <c r="G304" s="128">
        <v>2979.38</v>
      </c>
      <c r="H304" s="271">
        <v>1E-3</v>
      </c>
      <c r="I304" s="128">
        <v>1608</v>
      </c>
      <c r="J304" s="128">
        <v>-1.2627999999999999E-4</v>
      </c>
    </row>
    <row r="305" spans="1:10" x14ac:dyDescent="0.2">
      <c r="A305" s="270">
        <v>42947</v>
      </c>
      <c r="B305" s="128" t="s">
        <v>850</v>
      </c>
      <c r="C305" s="271">
        <v>0</v>
      </c>
      <c r="D305" s="128">
        <v>0</v>
      </c>
      <c r="E305" s="128">
        <v>0.01</v>
      </c>
      <c r="F305" s="128">
        <v>2507</v>
      </c>
      <c r="G305" s="128">
        <v>2979.38</v>
      </c>
      <c r="H305" s="271">
        <v>1E-3</v>
      </c>
      <c r="I305" s="128">
        <v>1608</v>
      </c>
      <c r="J305" s="128">
        <v>-1.2627999999999999E-4</v>
      </c>
    </row>
    <row r="306" spans="1:10" x14ac:dyDescent="0.2">
      <c r="A306" s="270">
        <v>42948</v>
      </c>
      <c r="B306" s="128" t="s">
        <v>850</v>
      </c>
      <c r="C306" s="271">
        <v>0</v>
      </c>
      <c r="D306" s="128">
        <v>0</v>
      </c>
      <c r="E306" s="128">
        <v>0.01</v>
      </c>
      <c r="F306" s="128">
        <v>2506</v>
      </c>
      <c r="G306" s="128">
        <v>2979.38</v>
      </c>
      <c r="H306" s="271">
        <v>1E-3</v>
      </c>
      <c r="I306" s="128">
        <v>1609</v>
      </c>
      <c r="J306" s="128">
        <v>-1.2159000000000001E-4</v>
      </c>
    </row>
    <row r="307" spans="1:10" x14ac:dyDescent="0.2">
      <c r="A307" s="270">
        <v>42949</v>
      </c>
      <c r="B307" s="128" t="s">
        <v>850</v>
      </c>
      <c r="C307" s="271">
        <v>0</v>
      </c>
      <c r="D307" s="128">
        <v>0</v>
      </c>
      <c r="E307" s="128">
        <v>0.01</v>
      </c>
      <c r="F307" s="128">
        <v>2506</v>
      </c>
      <c r="G307" s="128">
        <v>2979.38</v>
      </c>
      <c r="H307" s="271">
        <v>1E-3</v>
      </c>
      <c r="I307" s="128">
        <v>1609</v>
      </c>
      <c r="J307" s="128">
        <v>-1.2159000000000001E-4</v>
      </c>
    </row>
    <row r="308" spans="1:10" x14ac:dyDescent="0.2">
      <c r="A308" s="270">
        <v>42950</v>
      </c>
      <c r="B308" s="128" t="s">
        <v>850</v>
      </c>
      <c r="C308" s="271">
        <v>0</v>
      </c>
      <c r="D308" s="128">
        <v>0</v>
      </c>
      <c r="E308" s="128">
        <v>0.01</v>
      </c>
      <c r="F308" s="128">
        <v>2506</v>
      </c>
      <c r="G308" s="128">
        <v>2979.38</v>
      </c>
      <c r="H308" s="271">
        <v>1E-3</v>
      </c>
      <c r="I308" s="128">
        <v>1609</v>
      </c>
      <c r="J308" s="128">
        <v>-1.2159000000000001E-4</v>
      </c>
    </row>
    <row r="309" spans="1:10" x14ac:dyDescent="0.2">
      <c r="A309" s="270">
        <v>42951</v>
      </c>
      <c r="B309" s="128" t="s">
        <v>850</v>
      </c>
      <c r="C309" s="271">
        <v>0</v>
      </c>
      <c r="D309" s="128">
        <v>0</v>
      </c>
      <c r="E309" s="128">
        <v>0.01</v>
      </c>
      <c r="F309" s="128">
        <v>2506</v>
      </c>
      <c r="G309" s="128">
        <v>2979.38</v>
      </c>
      <c r="H309" s="271">
        <v>1E-3</v>
      </c>
      <c r="I309" s="128">
        <v>1609</v>
      </c>
      <c r="J309" s="128">
        <v>-1.2159000000000001E-4</v>
      </c>
    </row>
    <row r="310" spans="1:10" x14ac:dyDescent="0.2">
      <c r="A310" s="270">
        <v>42952</v>
      </c>
      <c r="B310" s="128" t="s">
        <v>850</v>
      </c>
      <c r="C310" s="271">
        <v>0</v>
      </c>
      <c r="D310" s="128">
        <v>0</v>
      </c>
      <c r="E310" s="128">
        <v>0.01</v>
      </c>
      <c r="F310" s="128">
        <v>2506</v>
      </c>
      <c r="G310" s="128">
        <v>2979.38</v>
      </c>
      <c r="H310" s="271">
        <v>1E-3</v>
      </c>
      <c r="I310" s="128">
        <v>1609</v>
      </c>
      <c r="J310" s="128">
        <v>-1.2159000000000001E-4</v>
      </c>
    </row>
    <row r="311" spans="1:10" x14ac:dyDescent="0.2">
      <c r="A311" s="270">
        <v>42953</v>
      </c>
      <c r="B311" s="128" t="s">
        <v>850</v>
      </c>
      <c r="C311" s="271">
        <v>0</v>
      </c>
      <c r="D311" s="128">
        <v>0</v>
      </c>
      <c r="E311" s="128">
        <v>0.01</v>
      </c>
      <c r="F311" s="128">
        <v>2506</v>
      </c>
      <c r="G311" s="128">
        <v>2979.38</v>
      </c>
      <c r="H311" s="271">
        <v>1E-3</v>
      </c>
      <c r="I311" s="128">
        <v>1609</v>
      </c>
      <c r="J311" s="128">
        <v>-1.2159000000000001E-4</v>
      </c>
    </row>
    <row r="312" spans="1:10" x14ac:dyDescent="0.2">
      <c r="A312" s="270">
        <v>42954</v>
      </c>
      <c r="B312" s="128" t="s">
        <v>850</v>
      </c>
      <c r="C312" s="271">
        <v>0</v>
      </c>
      <c r="D312" s="128">
        <v>0</v>
      </c>
      <c r="E312" s="128">
        <v>0.01</v>
      </c>
      <c r="F312" s="128">
        <v>2506</v>
      </c>
      <c r="G312" s="128">
        <v>2979.38</v>
      </c>
      <c r="H312" s="271">
        <v>1E-3</v>
      </c>
      <c r="I312" s="128">
        <v>1609</v>
      </c>
      <c r="J312" s="128">
        <v>-1.2159000000000001E-4</v>
      </c>
    </row>
    <row r="313" spans="1:10" x14ac:dyDescent="0.2">
      <c r="A313" s="270">
        <v>42955</v>
      </c>
      <c r="B313" s="128" t="s">
        <v>850</v>
      </c>
      <c r="C313" s="271">
        <v>0</v>
      </c>
      <c r="D313" s="128">
        <v>0</v>
      </c>
      <c r="E313" s="128">
        <v>0.01</v>
      </c>
      <c r="F313" s="128">
        <v>2506</v>
      </c>
      <c r="G313" s="128">
        <v>2979.38</v>
      </c>
      <c r="H313" s="271">
        <v>1E-3</v>
      </c>
      <c r="I313" s="128">
        <v>1609</v>
      </c>
      <c r="J313" s="128">
        <v>-1.2159000000000001E-4</v>
      </c>
    </row>
    <row r="314" spans="1:10" x14ac:dyDescent="0.2">
      <c r="A314" s="270">
        <v>42956</v>
      </c>
      <c r="B314" s="128" t="s">
        <v>850</v>
      </c>
      <c r="C314" s="271">
        <v>0</v>
      </c>
      <c r="D314" s="128">
        <v>0</v>
      </c>
      <c r="E314" s="128">
        <v>0.01</v>
      </c>
      <c r="F314" s="128">
        <v>2506</v>
      </c>
      <c r="G314" s="128">
        <v>2979.38</v>
      </c>
      <c r="H314" s="271">
        <v>1E-3</v>
      </c>
      <c r="I314" s="128">
        <v>1609</v>
      </c>
      <c r="J314" s="128">
        <v>-1.2159000000000001E-4</v>
      </c>
    </row>
    <row r="315" spans="1:10" x14ac:dyDescent="0.2">
      <c r="A315" s="270">
        <v>42957</v>
      </c>
      <c r="B315" s="128" t="s">
        <v>850</v>
      </c>
      <c r="C315" s="271">
        <v>0</v>
      </c>
      <c r="D315" s="128">
        <v>0</v>
      </c>
      <c r="E315" s="128">
        <v>0.01</v>
      </c>
      <c r="F315" s="128">
        <v>2506</v>
      </c>
      <c r="G315" s="128">
        <v>2979.38</v>
      </c>
      <c r="H315" s="271">
        <v>1E-3</v>
      </c>
      <c r="I315" s="128">
        <v>1609</v>
      </c>
      <c r="J315" s="128">
        <v>-1.2159000000000001E-4</v>
      </c>
    </row>
    <row r="316" spans="1:10" x14ac:dyDescent="0.2">
      <c r="A316" s="270">
        <v>42958</v>
      </c>
      <c r="B316" s="128" t="s">
        <v>850</v>
      </c>
      <c r="C316" s="271">
        <v>0</v>
      </c>
      <c r="D316" s="128">
        <v>0</v>
      </c>
      <c r="E316" s="128">
        <v>0.01</v>
      </c>
      <c r="F316" s="128">
        <v>2506</v>
      </c>
      <c r="G316" s="128">
        <v>2979.38</v>
      </c>
      <c r="H316" s="271">
        <v>1E-3</v>
      </c>
      <c r="I316" s="128">
        <v>1609</v>
      </c>
      <c r="J316" s="128">
        <v>-1.2159000000000001E-4</v>
      </c>
    </row>
    <row r="317" spans="1:10" x14ac:dyDescent="0.2">
      <c r="A317" s="270">
        <v>42959</v>
      </c>
      <c r="B317" s="128" t="s">
        <v>850</v>
      </c>
      <c r="C317" s="271">
        <v>0</v>
      </c>
      <c r="D317" s="128">
        <v>0</v>
      </c>
      <c r="E317" s="128">
        <v>0.01</v>
      </c>
      <c r="F317" s="128">
        <v>2506</v>
      </c>
      <c r="G317" s="128">
        <v>2979.38</v>
      </c>
      <c r="H317" s="271">
        <v>1E-3</v>
      </c>
      <c r="I317" s="128">
        <v>1609</v>
      </c>
      <c r="J317" s="128">
        <v>-1.2159000000000001E-4</v>
      </c>
    </row>
    <row r="318" spans="1:10" x14ac:dyDescent="0.2">
      <c r="A318" s="270">
        <v>42960</v>
      </c>
      <c r="B318" s="128" t="s">
        <v>850</v>
      </c>
      <c r="C318" s="271">
        <v>0</v>
      </c>
      <c r="D318" s="128">
        <v>0</v>
      </c>
      <c r="E318" s="128">
        <v>0.01</v>
      </c>
      <c r="F318" s="128">
        <v>2506</v>
      </c>
      <c r="G318" s="128">
        <v>2979.38</v>
      </c>
      <c r="H318" s="271">
        <v>1E-3</v>
      </c>
      <c r="I318" s="128">
        <v>1609</v>
      </c>
      <c r="J318" s="128">
        <v>-1.2159000000000001E-4</v>
      </c>
    </row>
    <row r="319" spans="1:10" x14ac:dyDescent="0.2">
      <c r="A319" s="270">
        <v>42961</v>
      </c>
      <c r="B319" s="128" t="s">
        <v>850</v>
      </c>
      <c r="C319" s="271">
        <v>0</v>
      </c>
      <c r="D319" s="128">
        <v>0</v>
      </c>
      <c r="E319" s="128">
        <v>0.01</v>
      </c>
      <c r="F319" s="128">
        <v>2506</v>
      </c>
      <c r="G319" s="128">
        <v>2979.38</v>
      </c>
      <c r="H319" s="271">
        <v>1E-3</v>
      </c>
      <c r="I319" s="128">
        <v>1609</v>
      </c>
      <c r="J319" s="128">
        <v>-1.2159000000000001E-4</v>
      </c>
    </row>
    <row r="320" spans="1:10" x14ac:dyDescent="0.2">
      <c r="A320" s="270">
        <v>42962</v>
      </c>
      <c r="B320" s="128" t="s">
        <v>850</v>
      </c>
      <c r="C320" s="271">
        <v>0</v>
      </c>
      <c r="D320" s="128">
        <v>0</v>
      </c>
      <c r="E320" s="128">
        <v>0.01</v>
      </c>
      <c r="F320" s="128">
        <v>2506</v>
      </c>
      <c r="G320" s="128">
        <v>2979.38</v>
      </c>
      <c r="H320" s="271">
        <v>1E-3</v>
      </c>
      <c r="I320" s="128">
        <v>1609</v>
      </c>
      <c r="J320" s="128">
        <v>-1.2159000000000001E-4</v>
      </c>
    </row>
    <row r="321" spans="1:10" x14ac:dyDescent="0.2">
      <c r="A321" s="270">
        <v>42963</v>
      </c>
      <c r="B321" s="128" t="s">
        <v>851</v>
      </c>
      <c r="C321" s="271">
        <v>0</v>
      </c>
      <c r="D321" s="128">
        <v>0</v>
      </c>
      <c r="E321" s="128">
        <v>0</v>
      </c>
      <c r="F321" s="128">
        <v>2506</v>
      </c>
      <c r="G321" s="128">
        <v>3058.98</v>
      </c>
      <c r="H321" s="271">
        <v>1E-3</v>
      </c>
      <c r="I321" s="128">
        <v>1683</v>
      </c>
      <c r="J321" s="128">
        <v>6.4592000000000002E-4</v>
      </c>
    </row>
    <row r="322" spans="1:10" x14ac:dyDescent="0.2">
      <c r="A322" s="270">
        <v>42964</v>
      </c>
      <c r="B322" s="128" t="s">
        <v>851</v>
      </c>
      <c r="C322" s="271">
        <v>0</v>
      </c>
      <c r="D322" s="128">
        <v>0</v>
      </c>
      <c r="E322" s="128">
        <v>0</v>
      </c>
      <c r="F322" s="128">
        <v>2506</v>
      </c>
      <c r="G322" s="128">
        <v>3058.98</v>
      </c>
      <c r="H322" s="271">
        <v>1E-3</v>
      </c>
      <c r="I322" s="128">
        <v>1683</v>
      </c>
      <c r="J322" s="128">
        <v>6.4592000000000002E-4</v>
      </c>
    </row>
    <row r="323" spans="1:10" x14ac:dyDescent="0.2">
      <c r="A323" s="270">
        <v>42965</v>
      </c>
      <c r="B323" s="128" t="s">
        <v>851</v>
      </c>
      <c r="C323" s="271">
        <v>0</v>
      </c>
      <c r="D323" s="128">
        <v>0</v>
      </c>
      <c r="E323" s="128">
        <v>0</v>
      </c>
      <c r="F323" s="128">
        <v>2506</v>
      </c>
      <c r="G323" s="128">
        <v>3058.98</v>
      </c>
      <c r="H323" s="271">
        <v>1E-3</v>
      </c>
      <c r="I323" s="128">
        <v>1683</v>
      </c>
      <c r="J323" s="128">
        <v>6.4592000000000002E-4</v>
      </c>
    </row>
    <row r="324" spans="1:10" x14ac:dyDescent="0.2">
      <c r="A324" s="270">
        <v>42966</v>
      </c>
      <c r="B324" s="128" t="s">
        <v>851</v>
      </c>
      <c r="C324" s="271">
        <v>0</v>
      </c>
      <c r="D324" s="128">
        <v>0</v>
      </c>
      <c r="E324" s="128">
        <v>0</v>
      </c>
      <c r="F324" s="128">
        <v>2506</v>
      </c>
      <c r="G324" s="128">
        <v>3058.98</v>
      </c>
      <c r="H324" s="271">
        <v>1E-3</v>
      </c>
      <c r="I324" s="128">
        <v>1683</v>
      </c>
      <c r="J324" s="128">
        <v>6.4592000000000002E-4</v>
      </c>
    </row>
    <row r="325" spans="1:10" x14ac:dyDescent="0.2">
      <c r="A325" s="270">
        <v>42967</v>
      </c>
      <c r="B325" s="128" t="s">
        <v>851</v>
      </c>
      <c r="C325" s="271">
        <v>0</v>
      </c>
      <c r="D325" s="128">
        <v>0</v>
      </c>
      <c r="E325" s="128">
        <v>0</v>
      </c>
      <c r="F325" s="128">
        <v>2506</v>
      </c>
      <c r="G325" s="128">
        <v>3058.98</v>
      </c>
      <c r="H325" s="271">
        <v>1E-3</v>
      </c>
      <c r="I325" s="128">
        <v>1683</v>
      </c>
      <c r="J325" s="128">
        <v>6.4592000000000002E-4</v>
      </c>
    </row>
    <row r="326" spans="1:10" x14ac:dyDescent="0.2">
      <c r="A326" s="270">
        <v>42968</v>
      </c>
      <c r="B326" s="128" t="s">
        <v>851</v>
      </c>
      <c r="C326" s="271">
        <v>0</v>
      </c>
      <c r="D326" s="128">
        <v>0</v>
      </c>
      <c r="E326" s="128">
        <v>0</v>
      </c>
      <c r="F326" s="128">
        <v>2506</v>
      </c>
      <c r="G326" s="128">
        <v>3058.98</v>
      </c>
      <c r="H326" s="271">
        <v>1E-3</v>
      </c>
      <c r="I326" s="128">
        <v>1683</v>
      </c>
      <c r="J326" s="128">
        <v>6.4592000000000002E-4</v>
      </c>
    </row>
    <row r="327" spans="1:10" x14ac:dyDescent="0.2">
      <c r="A327" s="270">
        <v>42969</v>
      </c>
      <c r="B327" s="128" t="s">
        <v>851</v>
      </c>
      <c r="C327" s="271">
        <v>0</v>
      </c>
      <c r="D327" s="128">
        <v>0</v>
      </c>
      <c r="E327" s="128">
        <v>0</v>
      </c>
      <c r="F327" s="128">
        <v>2506</v>
      </c>
      <c r="G327" s="128">
        <v>3058.98</v>
      </c>
      <c r="H327" s="271">
        <v>1E-3</v>
      </c>
      <c r="I327" s="128">
        <v>1683</v>
      </c>
      <c r="J327" s="128">
        <v>6.4592000000000002E-4</v>
      </c>
    </row>
    <row r="328" spans="1:10" x14ac:dyDescent="0.2">
      <c r="A328" s="270">
        <v>42970</v>
      </c>
      <c r="B328" s="128" t="s">
        <v>852</v>
      </c>
      <c r="C328" s="271">
        <v>1E-4</v>
      </c>
      <c r="D328" s="128">
        <v>0</v>
      </c>
      <c r="E328" s="128">
        <v>0.16</v>
      </c>
      <c r="F328" s="128">
        <v>2506</v>
      </c>
      <c r="G328" s="128">
        <v>2713.94</v>
      </c>
      <c r="H328" s="271">
        <v>1E-3</v>
      </c>
      <c r="I328" s="128">
        <v>1356</v>
      </c>
      <c r="J328" s="128">
        <v>3.8514000000000002E-4</v>
      </c>
    </row>
    <row r="329" spans="1:10" x14ac:dyDescent="0.2">
      <c r="A329" s="270">
        <v>42971</v>
      </c>
      <c r="B329" s="128" t="s">
        <v>852</v>
      </c>
      <c r="C329" s="271">
        <v>1E-4</v>
      </c>
      <c r="D329" s="128">
        <v>0</v>
      </c>
      <c r="E329" s="128">
        <v>0.16</v>
      </c>
      <c r="F329" s="128">
        <v>2506</v>
      </c>
      <c r="G329" s="128">
        <v>2713.94</v>
      </c>
      <c r="H329" s="271">
        <v>1E-3</v>
      </c>
      <c r="I329" s="128">
        <v>1356</v>
      </c>
      <c r="J329" s="128">
        <v>3.8514000000000002E-4</v>
      </c>
    </row>
    <row r="330" spans="1:10" x14ac:dyDescent="0.2">
      <c r="A330" s="270">
        <v>42972</v>
      </c>
      <c r="B330" s="128" t="s">
        <v>852</v>
      </c>
      <c r="C330" s="271">
        <v>1E-4</v>
      </c>
      <c r="D330" s="128">
        <v>0</v>
      </c>
      <c r="E330" s="128">
        <v>0.16</v>
      </c>
      <c r="F330" s="128">
        <v>2506</v>
      </c>
      <c r="G330" s="128">
        <v>2713.94</v>
      </c>
      <c r="H330" s="271">
        <v>1E-3</v>
      </c>
      <c r="I330" s="128">
        <v>1356</v>
      </c>
      <c r="J330" s="128">
        <v>3.8514000000000002E-4</v>
      </c>
    </row>
    <row r="331" spans="1:10" x14ac:dyDescent="0.2">
      <c r="A331" s="270">
        <v>42973</v>
      </c>
      <c r="B331" s="128" t="s">
        <v>852</v>
      </c>
      <c r="C331" s="271">
        <v>1E-4</v>
      </c>
      <c r="D331" s="128">
        <v>0</v>
      </c>
      <c r="E331" s="128">
        <v>0.16</v>
      </c>
      <c r="F331" s="128">
        <v>2506</v>
      </c>
      <c r="G331" s="128">
        <v>2713.94</v>
      </c>
      <c r="H331" s="271">
        <v>1E-3</v>
      </c>
      <c r="I331" s="128">
        <v>1356</v>
      </c>
      <c r="J331" s="128">
        <v>3.8514000000000002E-4</v>
      </c>
    </row>
    <row r="332" spans="1:10" x14ac:dyDescent="0.2">
      <c r="A332" s="270">
        <v>42974</v>
      </c>
      <c r="B332" s="128" t="s">
        <v>852</v>
      </c>
      <c r="C332" s="271">
        <v>1E-4</v>
      </c>
      <c r="D332" s="128">
        <v>0</v>
      </c>
      <c r="E332" s="128">
        <v>0.16</v>
      </c>
      <c r="F332" s="128">
        <v>2506</v>
      </c>
      <c r="G332" s="128">
        <v>2713.94</v>
      </c>
      <c r="H332" s="271">
        <v>1E-3</v>
      </c>
      <c r="I332" s="128">
        <v>1356</v>
      </c>
      <c r="J332" s="128">
        <v>3.8514000000000002E-4</v>
      </c>
    </row>
    <row r="333" spans="1:10" x14ac:dyDescent="0.2">
      <c r="A333" s="270">
        <v>42975</v>
      </c>
      <c r="B333" s="128" t="s">
        <v>853</v>
      </c>
      <c r="C333" s="271">
        <v>1E-4</v>
      </c>
      <c r="D333" s="128">
        <v>0</v>
      </c>
      <c r="E333" s="128">
        <v>0.16</v>
      </c>
      <c r="F333" s="128">
        <v>2506</v>
      </c>
      <c r="G333" s="128">
        <v>2713.94</v>
      </c>
      <c r="H333" s="271">
        <v>1E-3</v>
      </c>
      <c r="I333" s="128">
        <v>1356</v>
      </c>
      <c r="J333" s="128">
        <v>3.8514000000000002E-4</v>
      </c>
    </row>
    <row r="334" spans="1:10" x14ac:dyDescent="0.2">
      <c r="A334" s="270">
        <v>42976</v>
      </c>
      <c r="B334" s="128" t="s">
        <v>853</v>
      </c>
      <c r="C334" s="271">
        <v>1E-4</v>
      </c>
      <c r="D334" s="128">
        <v>0</v>
      </c>
      <c r="E334" s="128">
        <v>0.16</v>
      </c>
      <c r="F334" s="128">
        <v>2506</v>
      </c>
      <c r="G334" s="128">
        <v>2713.94</v>
      </c>
      <c r="H334" s="271">
        <v>1E-3</v>
      </c>
      <c r="I334" s="128">
        <v>1356</v>
      </c>
      <c r="J334" s="128">
        <v>3.8514000000000002E-4</v>
      </c>
    </row>
    <row r="335" spans="1:10" x14ac:dyDescent="0.2">
      <c r="A335" s="270">
        <v>42977</v>
      </c>
      <c r="B335" s="128" t="s">
        <v>853</v>
      </c>
      <c r="C335" s="271">
        <v>1E-4</v>
      </c>
      <c r="D335" s="128">
        <v>0</v>
      </c>
      <c r="E335" s="128">
        <v>0.16</v>
      </c>
      <c r="F335" s="128">
        <v>2506</v>
      </c>
      <c r="G335" s="128">
        <v>2713.94</v>
      </c>
      <c r="H335" s="271">
        <v>1E-3</v>
      </c>
      <c r="I335" s="128">
        <v>1356</v>
      </c>
      <c r="J335" s="128">
        <v>3.8514000000000002E-4</v>
      </c>
    </row>
    <row r="336" spans="1:10" x14ac:dyDescent="0.2">
      <c r="A336" s="270">
        <v>42978</v>
      </c>
      <c r="B336" s="128" t="s">
        <v>854</v>
      </c>
      <c r="C336" s="271">
        <v>1E-4</v>
      </c>
      <c r="D336" s="128">
        <v>0</v>
      </c>
      <c r="E336" s="128">
        <v>0.25</v>
      </c>
      <c r="F336" s="128">
        <v>2506</v>
      </c>
      <c r="G336" s="128">
        <v>2774.94</v>
      </c>
      <c r="H336" s="271">
        <v>1E-3</v>
      </c>
      <c r="I336" s="128">
        <v>1357</v>
      </c>
      <c r="J336" s="128">
        <v>3.8274000000000001E-4</v>
      </c>
    </row>
    <row r="337" spans="1:10" x14ac:dyDescent="0.2">
      <c r="A337" s="270">
        <v>42979</v>
      </c>
      <c r="B337" s="128" t="s">
        <v>854</v>
      </c>
      <c r="C337" s="271">
        <v>1E-4</v>
      </c>
      <c r="D337" s="128">
        <v>0</v>
      </c>
      <c r="E337" s="128">
        <v>0.25</v>
      </c>
      <c r="F337" s="128">
        <v>2543</v>
      </c>
      <c r="G337" s="128">
        <v>2774.94</v>
      </c>
      <c r="H337" s="271">
        <v>1E-3</v>
      </c>
      <c r="I337" s="128">
        <v>1320</v>
      </c>
      <c r="J337" s="128">
        <v>4.5232999999999997E-4</v>
      </c>
    </row>
    <row r="338" spans="1:10" x14ac:dyDescent="0.2">
      <c r="A338" s="270">
        <v>42980</v>
      </c>
      <c r="B338" s="128" t="s">
        <v>855</v>
      </c>
      <c r="C338" s="271">
        <v>0</v>
      </c>
      <c r="D338" s="128">
        <v>0</v>
      </c>
      <c r="E338" s="128">
        <v>0.01</v>
      </c>
      <c r="F338" s="128">
        <v>2543</v>
      </c>
      <c r="G338" s="128">
        <v>3119.98</v>
      </c>
      <c r="H338" s="271">
        <v>1E-3</v>
      </c>
      <c r="I338" s="128">
        <v>1647</v>
      </c>
      <c r="J338" s="128">
        <v>1.5860000000000001E-4</v>
      </c>
    </row>
    <row r="339" spans="1:10" x14ac:dyDescent="0.2">
      <c r="A339" s="270">
        <v>42981</v>
      </c>
      <c r="B339" s="128" t="s">
        <v>855</v>
      </c>
      <c r="C339" s="271">
        <v>0</v>
      </c>
      <c r="D339" s="128">
        <v>0</v>
      </c>
      <c r="E339" s="128">
        <v>0.01</v>
      </c>
      <c r="F339" s="128">
        <v>2543</v>
      </c>
      <c r="G339" s="128">
        <v>3119.98</v>
      </c>
      <c r="H339" s="271">
        <v>1E-3</v>
      </c>
      <c r="I339" s="128">
        <v>1647</v>
      </c>
      <c r="J339" s="128">
        <v>1.5860000000000001E-4</v>
      </c>
    </row>
    <row r="340" spans="1:10" x14ac:dyDescent="0.2">
      <c r="A340" s="270">
        <v>42982</v>
      </c>
      <c r="B340" s="128" t="s">
        <v>855</v>
      </c>
      <c r="C340" s="271">
        <v>0</v>
      </c>
      <c r="D340" s="128">
        <v>0</v>
      </c>
      <c r="E340" s="128">
        <v>0.01</v>
      </c>
      <c r="F340" s="128">
        <v>2543</v>
      </c>
      <c r="G340" s="128">
        <v>3119.98</v>
      </c>
      <c r="H340" s="271">
        <v>1E-3</v>
      </c>
      <c r="I340" s="128">
        <v>1647</v>
      </c>
      <c r="J340" s="128">
        <v>1.5860000000000001E-4</v>
      </c>
    </row>
    <row r="341" spans="1:10" x14ac:dyDescent="0.2">
      <c r="A341" s="270">
        <v>42983</v>
      </c>
      <c r="B341" s="128" t="s">
        <v>855</v>
      </c>
      <c r="C341" s="271">
        <v>0</v>
      </c>
      <c r="D341" s="128">
        <v>0</v>
      </c>
      <c r="E341" s="128">
        <v>0.01</v>
      </c>
      <c r="F341" s="128">
        <v>2543</v>
      </c>
      <c r="G341" s="128">
        <v>3119.98</v>
      </c>
      <c r="H341" s="271">
        <v>1E-3</v>
      </c>
      <c r="I341" s="128">
        <v>1647</v>
      </c>
      <c r="J341" s="128">
        <v>1.5860000000000001E-4</v>
      </c>
    </row>
    <row r="342" spans="1:10" x14ac:dyDescent="0.2">
      <c r="A342" s="270">
        <v>42984</v>
      </c>
      <c r="B342" s="128" t="s">
        <v>855</v>
      </c>
      <c r="C342" s="271">
        <v>0</v>
      </c>
      <c r="D342" s="128">
        <v>0</v>
      </c>
      <c r="E342" s="128">
        <v>0.01</v>
      </c>
      <c r="F342" s="128">
        <v>2543</v>
      </c>
      <c r="G342" s="128">
        <v>3119.98</v>
      </c>
      <c r="H342" s="271">
        <v>1E-3</v>
      </c>
      <c r="I342" s="128">
        <v>1647</v>
      </c>
      <c r="J342" s="128">
        <v>1.5860000000000001E-4</v>
      </c>
    </row>
    <row r="343" spans="1:10" x14ac:dyDescent="0.2">
      <c r="A343" s="270">
        <v>42985</v>
      </c>
      <c r="B343" s="128" t="s">
        <v>855</v>
      </c>
      <c r="C343" s="271">
        <v>0</v>
      </c>
      <c r="D343" s="128">
        <v>0</v>
      </c>
      <c r="E343" s="128">
        <v>0.01</v>
      </c>
      <c r="F343" s="128">
        <v>2543</v>
      </c>
      <c r="G343" s="128">
        <v>3119.98</v>
      </c>
      <c r="H343" s="271">
        <v>1E-3</v>
      </c>
      <c r="I343" s="128">
        <v>1647</v>
      </c>
      <c r="J343" s="128">
        <v>1.5860000000000001E-4</v>
      </c>
    </row>
    <row r="344" spans="1:10" x14ac:dyDescent="0.2">
      <c r="A344" s="270">
        <v>42986</v>
      </c>
      <c r="B344" s="128" t="s">
        <v>855</v>
      </c>
      <c r="C344" s="271">
        <v>0</v>
      </c>
      <c r="D344" s="128">
        <v>0</v>
      </c>
      <c r="E344" s="128">
        <v>0.01</v>
      </c>
      <c r="F344" s="128">
        <v>2543</v>
      </c>
      <c r="G344" s="128">
        <v>3119.98</v>
      </c>
      <c r="H344" s="271">
        <v>1E-3</v>
      </c>
      <c r="I344" s="128">
        <v>1647</v>
      </c>
      <c r="J344" s="128">
        <v>1.5860000000000001E-4</v>
      </c>
    </row>
    <row r="345" spans="1:10" x14ac:dyDescent="0.2">
      <c r="A345" s="270">
        <v>42987</v>
      </c>
      <c r="B345" s="128" t="s">
        <v>856</v>
      </c>
      <c r="C345" s="271">
        <v>0</v>
      </c>
      <c r="D345" s="128">
        <v>0</v>
      </c>
      <c r="E345" s="128">
        <v>0.01</v>
      </c>
      <c r="F345" s="128">
        <v>2543</v>
      </c>
      <c r="G345" s="128">
        <v>3111.52</v>
      </c>
      <c r="H345" s="271">
        <v>1E-3</v>
      </c>
      <c r="I345" s="128">
        <v>1641</v>
      </c>
      <c r="J345" s="128">
        <v>9.9980000000000002E-5</v>
      </c>
    </row>
    <row r="346" spans="1:10" x14ac:dyDescent="0.2">
      <c r="A346" s="270">
        <v>42988</v>
      </c>
      <c r="B346" s="128" t="s">
        <v>856</v>
      </c>
      <c r="C346" s="271">
        <v>0</v>
      </c>
      <c r="D346" s="128">
        <v>0</v>
      </c>
      <c r="E346" s="128">
        <v>0.01</v>
      </c>
      <c r="F346" s="128">
        <v>2543</v>
      </c>
      <c r="G346" s="128">
        <v>3111.52</v>
      </c>
      <c r="H346" s="271">
        <v>1E-3</v>
      </c>
      <c r="I346" s="128">
        <v>1641</v>
      </c>
      <c r="J346" s="128">
        <v>9.9980000000000002E-5</v>
      </c>
    </row>
    <row r="347" spans="1:10" x14ac:dyDescent="0.2">
      <c r="A347" s="270">
        <v>42989</v>
      </c>
      <c r="B347" s="128" t="s">
        <v>856</v>
      </c>
      <c r="C347" s="271">
        <v>0</v>
      </c>
      <c r="D347" s="128">
        <v>0</v>
      </c>
      <c r="E347" s="128">
        <v>0.01</v>
      </c>
      <c r="F347" s="128">
        <v>2543</v>
      </c>
      <c r="G347" s="128">
        <v>3111.52</v>
      </c>
      <c r="H347" s="271">
        <v>1E-3</v>
      </c>
      <c r="I347" s="128">
        <v>1641</v>
      </c>
      <c r="J347" s="128">
        <v>9.9980000000000002E-5</v>
      </c>
    </row>
    <row r="348" spans="1:10" x14ac:dyDescent="0.2">
      <c r="A348" s="270">
        <v>42990</v>
      </c>
      <c r="B348" s="128" t="s">
        <v>857</v>
      </c>
      <c r="C348" s="271">
        <v>0</v>
      </c>
      <c r="D348" s="128">
        <v>0</v>
      </c>
      <c r="E348" s="128">
        <v>0.03</v>
      </c>
      <c r="F348" s="128">
        <v>2543</v>
      </c>
      <c r="G348" s="128">
        <v>2994.01</v>
      </c>
      <c r="H348" s="271">
        <v>1E-3</v>
      </c>
      <c r="I348" s="128">
        <v>1525</v>
      </c>
      <c r="J348" s="128">
        <v>-1.8264E-4</v>
      </c>
    </row>
    <row r="349" spans="1:10" x14ac:dyDescent="0.2">
      <c r="A349" s="270">
        <v>42991</v>
      </c>
      <c r="B349" s="128" t="s">
        <v>857</v>
      </c>
      <c r="C349" s="271">
        <v>0</v>
      </c>
      <c r="D349" s="128">
        <v>0</v>
      </c>
      <c r="E349" s="128">
        <v>0.03</v>
      </c>
      <c r="F349" s="128">
        <v>2543</v>
      </c>
      <c r="G349" s="128">
        <v>2994.01</v>
      </c>
      <c r="H349" s="271">
        <v>1E-3</v>
      </c>
      <c r="I349" s="128">
        <v>1525</v>
      </c>
      <c r="J349" s="128">
        <v>-1.8264E-4</v>
      </c>
    </row>
    <row r="350" spans="1:10" x14ac:dyDescent="0.2">
      <c r="A350" s="270">
        <v>42992</v>
      </c>
      <c r="B350" s="128" t="s">
        <v>857</v>
      </c>
      <c r="C350" s="271">
        <v>0</v>
      </c>
      <c r="D350" s="128">
        <v>0</v>
      </c>
      <c r="E350" s="128">
        <v>0.03</v>
      </c>
      <c r="F350" s="128">
        <v>2543</v>
      </c>
      <c r="G350" s="128">
        <v>2994.01</v>
      </c>
      <c r="H350" s="271">
        <v>1E-3</v>
      </c>
      <c r="I350" s="128">
        <v>1525</v>
      </c>
      <c r="J350" s="128">
        <v>-1.8264E-4</v>
      </c>
    </row>
    <row r="351" spans="1:10" x14ac:dyDescent="0.2">
      <c r="A351" s="270">
        <v>42993</v>
      </c>
      <c r="B351" s="128" t="s">
        <v>857</v>
      </c>
      <c r="C351" s="271">
        <v>0</v>
      </c>
      <c r="D351" s="128">
        <v>0</v>
      </c>
      <c r="E351" s="128">
        <v>0.03</v>
      </c>
      <c r="F351" s="128">
        <v>2543</v>
      </c>
      <c r="G351" s="128">
        <v>2994.01</v>
      </c>
      <c r="H351" s="271">
        <v>1E-3</v>
      </c>
      <c r="I351" s="128">
        <v>1525</v>
      </c>
      <c r="J351" s="128">
        <v>-1.8264E-4</v>
      </c>
    </row>
    <row r="352" spans="1:10" x14ac:dyDescent="0.2">
      <c r="A352" s="270">
        <v>42994</v>
      </c>
      <c r="B352" s="128" t="s">
        <v>857</v>
      </c>
      <c r="C352" s="271">
        <v>0</v>
      </c>
      <c r="D352" s="128">
        <v>0</v>
      </c>
      <c r="E352" s="128">
        <v>0.03</v>
      </c>
      <c r="F352" s="128">
        <v>2543</v>
      </c>
      <c r="G352" s="128">
        <v>2994.01</v>
      </c>
      <c r="H352" s="271">
        <v>1E-3</v>
      </c>
      <c r="I352" s="128">
        <v>1525</v>
      </c>
      <c r="J352" s="128">
        <v>-1.8264E-4</v>
      </c>
    </row>
    <row r="353" spans="1:10" x14ac:dyDescent="0.2">
      <c r="A353" s="270">
        <v>42995</v>
      </c>
      <c r="B353" s="128" t="s">
        <v>857</v>
      </c>
      <c r="C353" s="271">
        <v>0</v>
      </c>
      <c r="D353" s="128">
        <v>0</v>
      </c>
      <c r="E353" s="128">
        <v>0.03</v>
      </c>
      <c r="F353" s="128">
        <v>2543</v>
      </c>
      <c r="G353" s="128">
        <v>2994.01</v>
      </c>
      <c r="H353" s="271">
        <v>1E-3</v>
      </c>
      <c r="I353" s="128">
        <v>1525</v>
      </c>
      <c r="J353" s="128">
        <v>-1.8264E-4</v>
      </c>
    </row>
    <row r="354" spans="1:10" x14ac:dyDescent="0.2">
      <c r="A354" s="270">
        <v>42996</v>
      </c>
      <c r="B354" s="128" t="s">
        <v>857</v>
      </c>
      <c r="C354" s="271">
        <v>0</v>
      </c>
      <c r="D354" s="128">
        <v>0</v>
      </c>
      <c r="E354" s="128">
        <v>0.03</v>
      </c>
      <c r="F354" s="128">
        <v>2543</v>
      </c>
      <c r="G354" s="128">
        <v>2994.01</v>
      </c>
      <c r="H354" s="271">
        <v>1E-3</v>
      </c>
      <c r="I354" s="128">
        <v>1525</v>
      </c>
      <c r="J354" s="128">
        <v>-1.8264E-4</v>
      </c>
    </row>
    <row r="355" spans="1:10" x14ac:dyDescent="0.2">
      <c r="A355" s="270">
        <v>42997</v>
      </c>
      <c r="B355" s="128" t="s">
        <v>857</v>
      </c>
      <c r="C355" s="271">
        <v>0</v>
      </c>
      <c r="D355" s="128">
        <v>0</v>
      </c>
      <c r="E355" s="128">
        <v>0.03</v>
      </c>
      <c r="F355" s="128">
        <v>2543</v>
      </c>
      <c r="G355" s="128">
        <v>2994.01</v>
      </c>
      <c r="H355" s="271">
        <v>1E-3</v>
      </c>
      <c r="I355" s="128">
        <v>1525</v>
      </c>
      <c r="J355" s="128">
        <v>-1.8264E-4</v>
      </c>
    </row>
    <row r="356" spans="1:10" x14ac:dyDescent="0.2">
      <c r="A356" s="270">
        <v>42998</v>
      </c>
      <c r="B356" s="128" t="s">
        <v>857</v>
      </c>
      <c r="C356" s="271">
        <v>0</v>
      </c>
      <c r="D356" s="128">
        <v>0</v>
      </c>
      <c r="E356" s="128">
        <v>0.03</v>
      </c>
      <c r="F356" s="128">
        <v>2543</v>
      </c>
      <c r="G356" s="128">
        <v>2994.01</v>
      </c>
      <c r="H356" s="271">
        <v>1E-3</v>
      </c>
      <c r="I356" s="128">
        <v>1525</v>
      </c>
      <c r="J356" s="128">
        <v>-1.8264E-4</v>
      </c>
    </row>
    <row r="357" spans="1:10" x14ac:dyDescent="0.2">
      <c r="A357" s="270">
        <v>42999</v>
      </c>
      <c r="B357" s="128" t="s">
        <v>858</v>
      </c>
      <c r="C357" s="271">
        <v>0</v>
      </c>
      <c r="D357" s="128">
        <v>0</v>
      </c>
      <c r="E357" s="128">
        <v>0.03</v>
      </c>
      <c r="F357" s="128">
        <v>2543</v>
      </c>
      <c r="G357" s="128">
        <v>2987.44</v>
      </c>
      <c r="H357" s="271">
        <v>1E-3</v>
      </c>
      <c r="I357" s="128">
        <v>1520</v>
      </c>
      <c r="J357" s="128">
        <v>-1.7091E-4</v>
      </c>
    </row>
    <row r="358" spans="1:10" x14ac:dyDescent="0.2">
      <c r="A358" s="270">
        <v>43000</v>
      </c>
      <c r="B358" s="128" t="s">
        <v>859</v>
      </c>
      <c r="C358" s="271">
        <v>0</v>
      </c>
      <c r="D358" s="128">
        <v>0</v>
      </c>
      <c r="E358" s="128">
        <v>0.03</v>
      </c>
      <c r="F358" s="128">
        <v>2543</v>
      </c>
      <c r="G358" s="128">
        <v>2980.86</v>
      </c>
      <c r="H358" s="271">
        <v>1E-3</v>
      </c>
      <c r="I358" s="128">
        <v>1515</v>
      </c>
      <c r="J358" s="128">
        <v>-1.5809E-4</v>
      </c>
    </row>
    <row r="359" spans="1:10" x14ac:dyDescent="0.2">
      <c r="A359" s="270">
        <v>43001</v>
      </c>
      <c r="B359" s="128" t="s">
        <v>860</v>
      </c>
      <c r="C359" s="271">
        <v>0</v>
      </c>
      <c r="D359" s="128">
        <v>0</v>
      </c>
      <c r="E359" s="128">
        <v>0.03</v>
      </c>
      <c r="F359" s="128">
        <v>2543</v>
      </c>
      <c r="G359" s="128">
        <v>2987.44</v>
      </c>
      <c r="H359" s="271">
        <v>1E-3</v>
      </c>
      <c r="I359" s="128">
        <v>1520</v>
      </c>
      <c r="J359" s="128">
        <v>-1.7091E-4</v>
      </c>
    </row>
    <row r="360" spans="1:10" x14ac:dyDescent="0.2">
      <c r="A360" s="270">
        <v>43002</v>
      </c>
      <c r="B360" s="128" t="s">
        <v>861</v>
      </c>
      <c r="C360" s="271">
        <v>0</v>
      </c>
      <c r="D360" s="128">
        <v>0</v>
      </c>
      <c r="E360" s="128">
        <v>0.03</v>
      </c>
      <c r="F360" s="128">
        <v>2543</v>
      </c>
      <c r="G360" s="128">
        <v>2987.44</v>
      </c>
      <c r="H360" s="271">
        <v>1E-3</v>
      </c>
      <c r="I360" s="128">
        <v>1520</v>
      </c>
      <c r="J360" s="128">
        <v>-1.7091E-4</v>
      </c>
    </row>
    <row r="361" spans="1:10" x14ac:dyDescent="0.2">
      <c r="A361" s="270">
        <v>43003</v>
      </c>
      <c r="B361" s="128" t="s">
        <v>861</v>
      </c>
      <c r="C361" s="271">
        <v>0</v>
      </c>
      <c r="D361" s="128">
        <v>0</v>
      </c>
      <c r="E361" s="128">
        <v>0.03</v>
      </c>
      <c r="F361" s="128">
        <v>2543</v>
      </c>
      <c r="G361" s="128">
        <v>2987.44</v>
      </c>
      <c r="H361" s="271">
        <v>1E-3</v>
      </c>
      <c r="I361" s="128">
        <v>1520</v>
      </c>
      <c r="J361" s="128">
        <v>-1.7091E-4</v>
      </c>
    </row>
    <row r="362" spans="1:10" x14ac:dyDescent="0.2">
      <c r="A362" s="270">
        <v>43004</v>
      </c>
      <c r="B362" s="128" t="s">
        <v>862</v>
      </c>
      <c r="C362" s="271">
        <v>0</v>
      </c>
      <c r="D362" s="128">
        <v>0</v>
      </c>
      <c r="E362" s="128">
        <v>0.03</v>
      </c>
      <c r="F362" s="128">
        <v>2543</v>
      </c>
      <c r="G362" s="128">
        <v>2994.01</v>
      </c>
      <c r="H362" s="271">
        <v>1E-3</v>
      </c>
      <c r="I362" s="128">
        <v>1525</v>
      </c>
      <c r="J362" s="128">
        <v>-1.8264E-4</v>
      </c>
    </row>
    <row r="363" spans="1:10" x14ac:dyDescent="0.2">
      <c r="A363" s="270">
        <v>43005</v>
      </c>
      <c r="B363" s="128" t="s">
        <v>862</v>
      </c>
      <c r="C363" s="271">
        <v>0</v>
      </c>
      <c r="D363" s="128">
        <v>0</v>
      </c>
      <c r="E363" s="128">
        <v>0.03</v>
      </c>
      <c r="F363" s="128">
        <v>2543</v>
      </c>
      <c r="G363" s="128">
        <v>2994.01</v>
      </c>
      <c r="H363" s="271">
        <v>1E-3</v>
      </c>
      <c r="I363" s="128">
        <v>1525</v>
      </c>
      <c r="J363" s="128">
        <v>-1.8264E-4</v>
      </c>
    </row>
    <row r="364" spans="1:10" x14ac:dyDescent="0.2">
      <c r="A364" s="270">
        <v>43006</v>
      </c>
      <c r="B364" s="128" t="s">
        <v>862</v>
      </c>
      <c r="C364" s="271">
        <v>0</v>
      </c>
      <c r="D364" s="128">
        <v>0</v>
      </c>
      <c r="E364" s="128">
        <v>0.03</v>
      </c>
      <c r="F364" s="128">
        <v>2543</v>
      </c>
      <c r="G364" s="128">
        <v>2994.01</v>
      </c>
      <c r="H364" s="271">
        <v>1E-3</v>
      </c>
      <c r="I364" s="128">
        <v>1525</v>
      </c>
      <c r="J364" s="128">
        <v>-1.8264E-4</v>
      </c>
    </row>
    <row r="365" spans="1:10" x14ac:dyDescent="0.2">
      <c r="A365" s="270">
        <v>43007</v>
      </c>
      <c r="B365" s="128" t="s">
        <v>862</v>
      </c>
      <c r="C365" s="271">
        <v>0</v>
      </c>
      <c r="D365" s="128">
        <v>0</v>
      </c>
      <c r="E365" s="128">
        <v>0.03</v>
      </c>
      <c r="F365" s="128">
        <v>2543</v>
      </c>
      <c r="G365" s="128">
        <v>2994.01</v>
      </c>
      <c r="H365" s="271">
        <v>1E-3</v>
      </c>
      <c r="I365" s="128">
        <v>1525</v>
      </c>
      <c r="J365" s="128">
        <v>-1.8264E-4</v>
      </c>
    </row>
    <row r="366" spans="1:10" x14ac:dyDescent="0.2">
      <c r="A366" s="270">
        <v>43008</v>
      </c>
      <c r="B366" s="128" t="s">
        <v>862</v>
      </c>
      <c r="C366" s="271">
        <v>0</v>
      </c>
      <c r="D366" s="128">
        <v>0</v>
      </c>
      <c r="E366" s="128">
        <v>0.03</v>
      </c>
      <c r="F366" s="128">
        <v>2543</v>
      </c>
      <c r="G366" s="128">
        <v>2994.01</v>
      </c>
      <c r="H366" s="271">
        <v>1E-3</v>
      </c>
      <c r="I366" s="128">
        <v>1525</v>
      </c>
      <c r="J366" s="128">
        <v>-1.8264E-4</v>
      </c>
    </row>
    <row r="367" spans="1:10" x14ac:dyDescent="0.2">
      <c r="A367" s="270"/>
      <c r="B367" s="128"/>
      <c r="C367" s="271"/>
      <c r="D367" s="128"/>
      <c r="E367" s="128"/>
      <c r="F367" s="128"/>
      <c r="G367" s="128"/>
      <c r="H367" s="271"/>
      <c r="I367" s="128"/>
      <c r="J367" s="128"/>
    </row>
    <row r="368" spans="1:10" x14ac:dyDescent="0.2">
      <c r="A368" s="270"/>
      <c r="B368" s="128"/>
      <c r="C368" s="271"/>
      <c r="D368" s="128"/>
      <c r="E368" s="128"/>
      <c r="F368" s="128"/>
      <c r="G368" s="128"/>
      <c r="H368" s="271"/>
      <c r="I368" s="128"/>
      <c r="J368" s="128"/>
    </row>
    <row r="369" spans="1:10" x14ac:dyDescent="0.2">
      <c r="A369" s="270"/>
      <c r="B369" s="128"/>
      <c r="C369" s="271"/>
      <c r="D369" s="128"/>
      <c r="E369" s="128"/>
      <c r="F369" s="128"/>
      <c r="G369" s="128"/>
      <c r="H369" s="271"/>
      <c r="I369" s="128"/>
      <c r="J369" s="128"/>
    </row>
    <row r="370" spans="1:10" x14ac:dyDescent="0.2">
      <c r="A370" s="270"/>
      <c r="B370" s="128"/>
      <c r="C370" s="271"/>
      <c r="D370" s="128"/>
      <c r="E370" s="128"/>
      <c r="F370" s="128"/>
      <c r="G370" s="128"/>
      <c r="H370" s="271"/>
      <c r="I370" s="128"/>
      <c r="J370" s="128"/>
    </row>
    <row r="371" spans="1:10" x14ac:dyDescent="0.2">
      <c r="A371" s="270"/>
      <c r="B371" s="128"/>
      <c r="C371" s="271"/>
      <c r="D371" s="128"/>
      <c r="E371" s="128"/>
      <c r="F371" s="128"/>
      <c r="G371" s="128"/>
      <c r="H371" s="271"/>
      <c r="I371" s="128"/>
      <c r="J371" s="128"/>
    </row>
    <row r="372" spans="1:10" x14ac:dyDescent="0.2">
      <c r="A372" s="270"/>
      <c r="B372" s="128"/>
      <c r="C372" s="271"/>
      <c r="D372" s="128"/>
      <c r="E372" s="128"/>
      <c r="F372" s="128"/>
      <c r="G372" s="128"/>
      <c r="H372" s="271"/>
      <c r="I372" s="128"/>
      <c r="J372" s="128"/>
    </row>
    <row r="373" spans="1:10" x14ac:dyDescent="0.2">
      <c r="A373" s="270"/>
      <c r="B373" s="128"/>
      <c r="C373" s="271"/>
      <c r="D373" s="128"/>
      <c r="E373" s="128"/>
      <c r="F373" s="128"/>
      <c r="G373" s="128"/>
      <c r="H373" s="271"/>
      <c r="I373" s="128"/>
      <c r="J373" s="128"/>
    </row>
    <row r="374" spans="1:10" x14ac:dyDescent="0.2">
      <c r="A374" s="270"/>
      <c r="B374" s="128"/>
      <c r="C374" s="271"/>
      <c r="D374" s="128"/>
      <c r="E374" s="128"/>
      <c r="F374" s="128"/>
      <c r="G374" s="128"/>
      <c r="H374" s="271"/>
      <c r="I374" s="128"/>
      <c r="J374" s="128"/>
    </row>
    <row r="375" spans="1:10" x14ac:dyDescent="0.2">
      <c r="A375" s="270"/>
      <c r="B375" s="128"/>
      <c r="C375" s="271"/>
      <c r="D375" s="128"/>
      <c r="E375" s="128"/>
      <c r="F375" s="128"/>
      <c r="G375" s="128"/>
      <c r="H375" s="271"/>
      <c r="I375" s="128"/>
      <c r="J375" s="128"/>
    </row>
    <row r="376" spans="1:10" x14ac:dyDescent="0.2">
      <c r="A376" s="270"/>
      <c r="B376" s="128"/>
      <c r="C376" s="271"/>
      <c r="D376" s="128"/>
      <c r="E376" s="128"/>
      <c r="F376" s="128"/>
      <c r="G376" s="128"/>
      <c r="H376" s="271"/>
      <c r="I376" s="128"/>
      <c r="J376" s="128"/>
    </row>
    <row r="377" spans="1:10" x14ac:dyDescent="0.2">
      <c r="A377" s="270"/>
      <c r="B377" s="128"/>
      <c r="C377" s="271"/>
      <c r="D377" s="128"/>
      <c r="E377" s="128"/>
      <c r="F377" s="128"/>
      <c r="G377" s="128"/>
      <c r="H377" s="271"/>
      <c r="I377" s="128"/>
      <c r="J377" s="128"/>
    </row>
    <row r="378" spans="1:10" x14ac:dyDescent="0.2">
      <c r="A378" s="270"/>
      <c r="B378" s="128"/>
      <c r="C378" s="271"/>
      <c r="D378" s="128"/>
      <c r="E378" s="128"/>
      <c r="F378" s="128"/>
      <c r="G378" s="128"/>
      <c r="H378" s="271"/>
      <c r="I378" s="128"/>
      <c r="J378" s="128"/>
    </row>
    <row r="379" spans="1:10" x14ac:dyDescent="0.2">
      <c r="A379" s="270"/>
      <c r="B379" s="128"/>
      <c r="C379" s="271"/>
      <c r="D379" s="128"/>
      <c r="E379" s="128"/>
      <c r="F379" s="128"/>
      <c r="G379" s="128"/>
      <c r="H379" s="271"/>
      <c r="I379" s="128"/>
      <c r="J379" s="128"/>
    </row>
    <row r="380" spans="1:10" x14ac:dyDescent="0.2">
      <c r="A380" s="270"/>
      <c r="B380" s="128"/>
      <c r="C380" s="271"/>
      <c r="D380" s="128"/>
      <c r="E380" s="128"/>
      <c r="F380" s="128"/>
      <c r="G380" s="128"/>
      <c r="H380" s="271"/>
      <c r="I380" s="128"/>
      <c r="J380" s="128"/>
    </row>
    <row r="381" spans="1:10" x14ac:dyDescent="0.2">
      <c r="A381" s="270"/>
      <c r="B381" s="128"/>
      <c r="C381" s="271"/>
      <c r="D381" s="128"/>
      <c r="E381" s="128"/>
      <c r="F381" s="128"/>
      <c r="G381" s="128"/>
      <c r="H381" s="271"/>
      <c r="I381" s="128"/>
      <c r="J381" s="128"/>
    </row>
    <row r="382" spans="1:10" x14ac:dyDescent="0.2">
      <c r="A382" s="270"/>
      <c r="B382" s="128"/>
      <c r="C382" s="271"/>
      <c r="D382" s="128"/>
      <c r="E382" s="128"/>
      <c r="F382" s="128"/>
      <c r="G382" s="128"/>
      <c r="H382" s="271"/>
      <c r="I382" s="128"/>
      <c r="J382" s="128"/>
    </row>
    <row r="383" spans="1:10" x14ac:dyDescent="0.2">
      <c r="A383" s="270"/>
      <c r="B383" s="128"/>
      <c r="C383" s="271"/>
      <c r="D383" s="128"/>
      <c r="E383" s="128"/>
      <c r="F383" s="128"/>
      <c r="G383" s="128"/>
      <c r="H383" s="271"/>
      <c r="I383" s="128"/>
      <c r="J383" s="128"/>
    </row>
    <row r="384" spans="1:10" x14ac:dyDescent="0.2">
      <c r="A384" s="270"/>
      <c r="B384" s="128"/>
      <c r="C384" s="271"/>
      <c r="D384" s="128"/>
      <c r="E384" s="128"/>
      <c r="F384" s="128"/>
      <c r="G384" s="128"/>
      <c r="H384" s="271"/>
      <c r="I384" s="128"/>
      <c r="J384" s="128"/>
    </row>
    <row r="385" spans="1:10" x14ac:dyDescent="0.2">
      <c r="A385" s="270"/>
      <c r="B385" s="128"/>
      <c r="C385" s="271"/>
      <c r="D385" s="128"/>
      <c r="E385" s="128"/>
      <c r="F385" s="128"/>
      <c r="G385" s="128"/>
      <c r="H385" s="271"/>
      <c r="I385" s="128"/>
      <c r="J385" s="128"/>
    </row>
    <row r="386" spans="1:10" x14ac:dyDescent="0.2">
      <c r="A386" s="270"/>
      <c r="B386" s="128"/>
      <c r="C386" s="271"/>
      <c r="D386" s="128"/>
      <c r="E386" s="128"/>
      <c r="F386" s="128"/>
      <c r="G386" s="128"/>
      <c r="H386" s="271"/>
      <c r="I386" s="128"/>
      <c r="J386" s="128"/>
    </row>
    <row r="387" spans="1:10" x14ac:dyDescent="0.2">
      <c r="A387" s="270"/>
      <c r="B387" s="128"/>
      <c r="C387" s="271"/>
      <c r="D387" s="128"/>
      <c r="E387" s="128"/>
      <c r="F387" s="128"/>
      <c r="G387" s="128"/>
      <c r="H387" s="271"/>
      <c r="I387" s="128"/>
      <c r="J387" s="128"/>
    </row>
    <row r="388" spans="1:10" x14ac:dyDescent="0.2">
      <c r="A388" s="270"/>
      <c r="B388" s="128"/>
      <c r="C388" s="271"/>
      <c r="D388" s="128"/>
      <c r="E388" s="128"/>
      <c r="F388" s="128"/>
      <c r="G388" s="128"/>
      <c r="H388" s="271"/>
      <c r="I388" s="128"/>
      <c r="J388" s="128"/>
    </row>
    <row r="389" spans="1:10" x14ac:dyDescent="0.2">
      <c r="A389" s="270"/>
      <c r="B389" s="128"/>
      <c r="C389" s="271"/>
      <c r="D389" s="128"/>
      <c r="E389" s="128"/>
      <c r="F389" s="128"/>
      <c r="G389" s="128"/>
      <c r="H389" s="271"/>
      <c r="I389" s="128"/>
      <c r="J389" s="128"/>
    </row>
    <row r="390" spans="1:10" x14ac:dyDescent="0.2">
      <c r="A390" s="270"/>
      <c r="B390" s="128"/>
      <c r="C390" s="271"/>
      <c r="D390" s="128"/>
      <c r="E390" s="128"/>
      <c r="F390" s="128"/>
      <c r="G390" s="128"/>
      <c r="H390" s="271"/>
      <c r="I390" s="128"/>
      <c r="J390" s="128"/>
    </row>
    <row r="391" spans="1:10" x14ac:dyDescent="0.2">
      <c r="A391" s="270"/>
      <c r="B391" s="128"/>
      <c r="C391" s="271"/>
      <c r="D391" s="128"/>
      <c r="E391" s="128"/>
      <c r="F391" s="128"/>
      <c r="G391" s="128"/>
      <c r="H391" s="271"/>
      <c r="I391" s="128"/>
      <c r="J391" s="128"/>
    </row>
    <row r="392" spans="1:10" x14ac:dyDescent="0.2">
      <c r="A392" s="270"/>
      <c r="B392" s="128"/>
      <c r="C392" s="271"/>
      <c r="D392" s="128"/>
      <c r="E392" s="128"/>
      <c r="F392" s="128"/>
      <c r="G392" s="128"/>
      <c r="H392" s="271"/>
      <c r="I392" s="128"/>
      <c r="J392" s="128"/>
    </row>
    <row r="393" spans="1:10" x14ac:dyDescent="0.2">
      <c r="A393" s="270"/>
      <c r="B393" s="128"/>
      <c r="C393" s="271"/>
      <c r="D393" s="128"/>
      <c r="E393" s="128"/>
      <c r="F393" s="128"/>
      <c r="G393" s="128"/>
      <c r="H393" s="271"/>
      <c r="I393" s="128"/>
      <c r="J393" s="128"/>
    </row>
    <row r="394" spans="1:10" x14ac:dyDescent="0.2">
      <c r="A394" s="270"/>
      <c r="B394" s="128"/>
      <c r="C394" s="271"/>
      <c r="D394" s="128"/>
      <c r="E394" s="128"/>
      <c r="F394" s="128"/>
      <c r="G394" s="128"/>
      <c r="H394" s="271"/>
      <c r="I394" s="128"/>
      <c r="J394" s="128"/>
    </row>
    <row r="395" spans="1:10" x14ac:dyDescent="0.2">
      <c r="A395" s="270"/>
      <c r="B395" s="128"/>
      <c r="C395" s="271"/>
      <c r="D395" s="128"/>
      <c r="E395" s="128"/>
      <c r="F395" s="128"/>
      <c r="G395" s="128"/>
      <c r="H395" s="271"/>
      <c r="I395" s="128"/>
      <c r="J395" s="128"/>
    </row>
    <row r="396" spans="1:10" x14ac:dyDescent="0.2">
      <c r="A396" s="270"/>
      <c r="B396" s="128"/>
      <c r="C396" s="271"/>
      <c r="D396" s="128"/>
      <c r="E396" s="128"/>
      <c r="F396" s="128"/>
      <c r="G396" s="128"/>
      <c r="H396" s="271"/>
      <c r="I396" s="128"/>
      <c r="J396" s="128"/>
    </row>
    <row r="397" spans="1:10" x14ac:dyDescent="0.2">
      <c r="A397" s="270"/>
      <c r="B397" s="128"/>
      <c r="C397" s="271"/>
      <c r="D397" s="128"/>
      <c r="E397" s="128"/>
      <c r="F397" s="128"/>
      <c r="G397" s="128"/>
      <c r="H397" s="271"/>
      <c r="I397" s="128"/>
      <c r="J397" s="128"/>
    </row>
    <row r="398" spans="1:10" x14ac:dyDescent="0.2">
      <c r="A398" s="270"/>
      <c r="B398" s="128"/>
      <c r="C398" s="271"/>
      <c r="D398" s="128"/>
      <c r="E398" s="128"/>
      <c r="F398" s="128"/>
      <c r="G398" s="128"/>
      <c r="H398" s="271"/>
      <c r="I398" s="128"/>
      <c r="J398" s="128"/>
    </row>
    <row r="399" spans="1:10" x14ac:dyDescent="0.2">
      <c r="A399" s="270"/>
      <c r="B399" s="128"/>
      <c r="C399" s="271"/>
      <c r="D399" s="128"/>
      <c r="E399" s="128"/>
      <c r="F399" s="128"/>
      <c r="G399" s="128"/>
      <c r="H399" s="271"/>
      <c r="I399" s="128"/>
      <c r="J399" s="128"/>
    </row>
    <row r="400" spans="1:10" x14ac:dyDescent="0.2">
      <c r="A400" s="270"/>
      <c r="B400" s="128"/>
      <c r="C400" s="271"/>
      <c r="D400" s="128"/>
      <c r="E400" s="128"/>
      <c r="F400" s="128"/>
      <c r="G400" s="128"/>
      <c r="H400" s="271"/>
      <c r="I400" s="128"/>
      <c r="J400" s="128"/>
    </row>
    <row r="401" spans="1:10" x14ac:dyDescent="0.2">
      <c r="A401" s="270"/>
      <c r="B401" s="128"/>
      <c r="C401" s="271"/>
      <c r="D401" s="128"/>
      <c r="E401" s="128"/>
      <c r="F401" s="128"/>
      <c r="G401" s="128"/>
      <c r="H401" s="271"/>
      <c r="I401" s="128"/>
      <c r="J401" s="128"/>
    </row>
    <row r="402" spans="1:10" x14ac:dyDescent="0.2">
      <c r="A402" s="270"/>
      <c r="B402" s="128"/>
      <c r="C402" s="271"/>
      <c r="D402" s="128"/>
      <c r="E402" s="128"/>
      <c r="F402" s="128"/>
      <c r="G402" s="128"/>
      <c r="H402" s="271"/>
      <c r="I402" s="128"/>
      <c r="J402" s="128"/>
    </row>
    <row r="403" spans="1:10" x14ac:dyDescent="0.2">
      <c r="A403" s="270"/>
      <c r="B403" s="128"/>
      <c r="C403" s="271"/>
      <c r="D403" s="128"/>
      <c r="E403" s="128"/>
      <c r="F403" s="128"/>
      <c r="G403" s="128"/>
      <c r="H403" s="271"/>
      <c r="I403" s="128"/>
      <c r="J403" s="128"/>
    </row>
    <row r="404" spans="1:10" x14ac:dyDescent="0.2">
      <c r="A404" s="270"/>
      <c r="B404" s="128"/>
      <c r="C404" s="271"/>
      <c r="D404" s="128"/>
      <c r="E404" s="128"/>
      <c r="F404" s="128"/>
      <c r="G404" s="128"/>
      <c r="H404" s="271"/>
      <c r="I404" s="128"/>
      <c r="J404" s="128"/>
    </row>
    <row r="405" spans="1:10" x14ac:dyDescent="0.2">
      <c r="A405" s="270"/>
      <c r="B405" s="128"/>
      <c r="C405" s="271"/>
      <c r="D405" s="128"/>
      <c r="E405" s="128"/>
      <c r="F405" s="128"/>
      <c r="G405" s="128"/>
      <c r="H405" s="271"/>
      <c r="I405" s="128"/>
      <c r="J405" s="128"/>
    </row>
    <row r="406" spans="1:10" x14ac:dyDescent="0.2">
      <c r="A406" s="270"/>
      <c r="B406" s="128"/>
      <c r="C406" s="271"/>
      <c r="D406" s="128"/>
      <c r="E406" s="128"/>
      <c r="F406" s="128"/>
      <c r="G406" s="128"/>
      <c r="H406" s="271"/>
      <c r="I406" s="128"/>
      <c r="J406" s="128"/>
    </row>
    <row r="407" spans="1:10" x14ac:dyDescent="0.2">
      <c r="A407" s="270"/>
      <c r="B407" s="128"/>
      <c r="C407" s="271"/>
      <c r="D407" s="128"/>
      <c r="E407" s="128"/>
      <c r="F407" s="128"/>
      <c r="G407" s="128"/>
      <c r="H407" s="271"/>
      <c r="I407" s="128"/>
      <c r="J407" s="128"/>
    </row>
    <row r="408" spans="1:10" x14ac:dyDescent="0.2">
      <c r="A408" s="270"/>
      <c r="B408" s="128"/>
      <c r="C408" s="271"/>
      <c r="D408" s="128"/>
      <c r="E408" s="128"/>
      <c r="F408" s="128"/>
      <c r="G408" s="128"/>
      <c r="H408" s="271"/>
      <c r="I408" s="128"/>
      <c r="J408" s="128"/>
    </row>
    <row r="409" spans="1:10" x14ac:dyDescent="0.2">
      <c r="A409" s="270"/>
      <c r="B409" s="128"/>
      <c r="C409" s="271"/>
      <c r="D409" s="128"/>
      <c r="E409" s="128"/>
      <c r="F409" s="128"/>
      <c r="G409" s="128"/>
      <c r="H409" s="271"/>
      <c r="I409" s="128"/>
      <c r="J409" s="128"/>
    </row>
    <row r="410" spans="1:10" x14ac:dyDescent="0.2">
      <c r="A410" s="270"/>
      <c r="B410" s="128"/>
      <c r="C410" s="271"/>
      <c r="D410" s="128"/>
      <c r="E410" s="128"/>
      <c r="F410" s="128"/>
      <c r="G410" s="128"/>
      <c r="H410" s="271"/>
      <c r="I410" s="128"/>
      <c r="J410" s="128"/>
    </row>
    <row r="411" spans="1:10" x14ac:dyDescent="0.2">
      <c r="A411" s="270"/>
      <c r="B411" s="128"/>
      <c r="C411" s="271"/>
      <c r="D411" s="128"/>
      <c r="E411" s="128"/>
      <c r="F411" s="128"/>
      <c r="G411" s="128"/>
      <c r="H411" s="271"/>
      <c r="I411" s="128"/>
      <c r="J411" s="128"/>
    </row>
    <row r="412" spans="1:10" x14ac:dyDescent="0.2">
      <c r="A412" s="270"/>
      <c r="B412" s="128"/>
      <c r="C412" s="271"/>
      <c r="D412" s="128"/>
      <c r="E412" s="128"/>
      <c r="F412" s="128"/>
      <c r="G412" s="128"/>
      <c r="H412" s="271"/>
      <c r="I412" s="128"/>
      <c r="J412" s="128"/>
    </row>
    <row r="413" spans="1:10" x14ac:dyDescent="0.2">
      <c r="A413" s="270"/>
      <c r="B413" s="128"/>
      <c r="C413" s="271"/>
      <c r="D413" s="128"/>
      <c r="E413" s="128"/>
      <c r="F413" s="128"/>
      <c r="G413" s="128"/>
      <c r="H413" s="271"/>
      <c r="I413" s="128"/>
      <c r="J413" s="128"/>
    </row>
    <row r="414" spans="1:10" x14ac:dyDescent="0.2">
      <c r="A414" s="270"/>
      <c r="B414" s="128"/>
      <c r="C414" s="271"/>
      <c r="D414" s="128"/>
      <c r="E414" s="128"/>
      <c r="F414" s="128"/>
      <c r="G414" s="128"/>
      <c r="H414" s="271"/>
      <c r="I414" s="128"/>
      <c r="J414" s="128"/>
    </row>
    <row r="415" spans="1:10" x14ac:dyDescent="0.2">
      <c r="A415" s="270"/>
      <c r="B415" s="128"/>
      <c r="C415" s="271"/>
      <c r="D415" s="128"/>
      <c r="E415" s="128"/>
      <c r="F415" s="128"/>
      <c r="G415" s="128"/>
      <c r="H415" s="271"/>
      <c r="I415" s="128"/>
      <c r="J415" s="128"/>
    </row>
    <row r="416" spans="1:10" x14ac:dyDescent="0.2">
      <c r="A416" s="270"/>
      <c r="B416" s="128"/>
      <c r="C416" s="271"/>
      <c r="D416" s="128"/>
      <c r="E416" s="128"/>
      <c r="F416" s="128"/>
      <c r="G416" s="128"/>
      <c r="H416" s="271"/>
      <c r="I416" s="128"/>
      <c r="J416" s="128"/>
    </row>
    <row r="417" spans="1:10" x14ac:dyDescent="0.2">
      <c r="A417" s="270"/>
      <c r="B417" s="128"/>
      <c r="C417" s="271"/>
      <c r="D417" s="128"/>
      <c r="E417" s="128"/>
      <c r="F417" s="128"/>
      <c r="G417" s="128"/>
      <c r="H417" s="271"/>
      <c r="I417" s="128"/>
      <c r="J417" s="128"/>
    </row>
    <row r="418" spans="1:10" x14ac:dyDescent="0.2">
      <c r="A418" s="270"/>
      <c r="B418" s="128"/>
      <c r="C418" s="271"/>
      <c r="D418" s="128"/>
      <c r="E418" s="128"/>
      <c r="F418" s="128"/>
      <c r="G418" s="128"/>
      <c r="H418" s="271"/>
      <c r="I418" s="128"/>
      <c r="J418" s="128"/>
    </row>
    <row r="419" spans="1:10" x14ac:dyDescent="0.2">
      <c r="A419" s="270"/>
      <c r="B419" s="128"/>
      <c r="C419" s="271"/>
      <c r="D419" s="128"/>
      <c r="E419" s="128"/>
      <c r="F419" s="128"/>
      <c r="G419" s="128"/>
      <c r="H419" s="271"/>
      <c r="I419" s="128"/>
      <c r="J419" s="128"/>
    </row>
    <row r="420" spans="1:10" x14ac:dyDescent="0.2">
      <c r="A420" s="270"/>
      <c r="B420" s="128"/>
      <c r="C420" s="271"/>
      <c r="D420" s="128"/>
      <c r="E420" s="128"/>
      <c r="F420" s="128"/>
      <c r="G420" s="128"/>
      <c r="H420" s="271"/>
      <c r="I420" s="128"/>
      <c r="J420" s="128"/>
    </row>
    <row r="421" spans="1:10" x14ac:dyDescent="0.2">
      <c r="A421" s="270"/>
      <c r="B421" s="128"/>
      <c r="C421" s="271"/>
      <c r="D421" s="128"/>
      <c r="E421" s="128"/>
      <c r="F421" s="128"/>
      <c r="G421" s="128"/>
      <c r="H421" s="271"/>
      <c r="I421" s="128"/>
      <c r="J421" s="128"/>
    </row>
    <row r="422" spans="1:10" x14ac:dyDescent="0.2">
      <c r="A422" s="270"/>
      <c r="B422" s="128"/>
      <c r="C422" s="271"/>
      <c r="D422" s="128"/>
      <c r="E422" s="128"/>
      <c r="F422" s="128"/>
      <c r="G422" s="128"/>
      <c r="H422" s="271"/>
      <c r="I422" s="128"/>
      <c r="J422" s="128"/>
    </row>
    <row r="423" spans="1:10" x14ac:dyDescent="0.2">
      <c r="A423" s="270"/>
      <c r="B423" s="128"/>
      <c r="C423" s="271"/>
      <c r="D423" s="128"/>
      <c r="E423" s="128"/>
      <c r="F423" s="128"/>
      <c r="G423" s="128"/>
      <c r="H423" s="271"/>
      <c r="I423" s="128"/>
      <c r="J423" s="128"/>
    </row>
    <row r="424" spans="1:10" x14ac:dyDescent="0.2">
      <c r="A424" s="270"/>
      <c r="B424" s="128"/>
      <c r="C424" s="271"/>
      <c r="D424" s="128"/>
      <c r="E424" s="128"/>
      <c r="F424" s="128"/>
      <c r="G424" s="128"/>
      <c r="H424" s="271"/>
      <c r="I424" s="128"/>
      <c r="J424" s="128"/>
    </row>
    <row r="425" spans="1:10" x14ac:dyDescent="0.2">
      <c r="A425" s="270"/>
      <c r="B425" s="128"/>
      <c r="C425" s="271"/>
      <c r="D425" s="128"/>
      <c r="E425" s="128"/>
      <c r="F425" s="128"/>
      <c r="G425" s="128"/>
      <c r="H425" s="271"/>
      <c r="I425" s="128"/>
      <c r="J425" s="128"/>
    </row>
    <row r="426" spans="1:10" x14ac:dyDescent="0.2">
      <c r="A426" s="270"/>
      <c r="B426" s="128"/>
      <c r="C426" s="271"/>
      <c r="D426" s="128"/>
      <c r="E426" s="128"/>
      <c r="F426" s="128"/>
      <c r="G426" s="128"/>
      <c r="H426" s="271"/>
      <c r="I426" s="128"/>
      <c r="J426" s="128"/>
    </row>
    <row r="427" spans="1:10" x14ac:dyDescent="0.2">
      <c r="A427" s="270"/>
      <c r="B427" s="128"/>
      <c r="C427" s="271"/>
      <c r="D427" s="128"/>
      <c r="E427" s="128"/>
      <c r="F427" s="128"/>
      <c r="G427" s="128"/>
      <c r="H427" s="271"/>
      <c r="I427" s="128"/>
      <c r="J427" s="128"/>
    </row>
    <row r="428" spans="1:10" x14ac:dyDescent="0.2">
      <c r="A428" s="270"/>
      <c r="B428" s="128"/>
      <c r="C428" s="271"/>
      <c r="D428" s="128"/>
      <c r="E428" s="128"/>
      <c r="F428" s="128"/>
      <c r="G428" s="128"/>
      <c r="H428" s="271"/>
      <c r="I428" s="128"/>
      <c r="J428" s="128"/>
    </row>
    <row r="429" spans="1:10" x14ac:dyDescent="0.2">
      <c r="A429" s="270"/>
      <c r="B429" s="128"/>
      <c r="C429" s="271"/>
      <c r="D429" s="128"/>
      <c r="E429" s="128"/>
      <c r="F429" s="128"/>
      <c r="G429" s="128"/>
      <c r="H429" s="271"/>
      <c r="I429" s="128"/>
      <c r="J429" s="128"/>
    </row>
    <row r="430" spans="1:10" x14ac:dyDescent="0.2">
      <c r="A430" s="270"/>
      <c r="B430" s="128"/>
      <c r="C430" s="271"/>
      <c r="D430" s="128"/>
      <c r="E430" s="128"/>
      <c r="F430" s="128"/>
      <c r="G430" s="128"/>
      <c r="H430" s="271"/>
      <c r="I430" s="128"/>
      <c r="J430" s="128"/>
    </row>
    <row r="431" spans="1:10" x14ac:dyDescent="0.2">
      <c r="A431" s="270"/>
      <c r="B431" s="128"/>
      <c r="C431" s="271"/>
      <c r="D431" s="128"/>
      <c r="E431" s="128"/>
      <c r="F431" s="128"/>
      <c r="G431" s="128"/>
      <c r="H431" s="271"/>
      <c r="I431" s="128"/>
      <c r="J431" s="128"/>
    </row>
    <row r="432" spans="1:10" x14ac:dyDescent="0.2">
      <c r="A432" s="270"/>
      <c r="B432" s="128"/>
      <c r="C432" s="271"/>
      <c r="D432" s="128"/>
      <c r="E432" s="128"/>
      <c r="F432" s="128"/>
      <c r="G432" s="128"/>
      <c r="H432" s="271"/>
      <c r="I432" s="128"/>
      <c r="J432" s="128"/>
    </row>
    <row r="433" spans="1:10" x14ac:dyDescent="0.2">
      <c r="A433" s="270"/>
      <c r="B433" s="128"/>
      <c r="C433" s="271"/>
      <c r="D433" s="128"/>
      <c r="E433" s="128"/>
      <c r="F433" s="128"/>
      <c r="G433" s="128"/>
      <c r="H433" s="271"/>
      <c r="I433" s="128"/>
      <c r="J433" s="128"/>
    </row>
    <row r="434" spans="1:10" x14ac:dyDescent="0.2">
      <c r="A434" s="270"/>
      <c r="B434" s="128"/>
      <c r="C434" s="271"/>
      <c r="D434" s="128"/>
      <c r="E434" s="128"/>
      <c r="F434" s="128"/>
      <c r="G434" s="128"/>
      <c r="H434" s="271"/>
      <c r="I434" s="128"/>
      <c r="J434" s="128"/>
    </row>
    <row r="435" spans="1:10" x14ac:dyDescent="0.2">
      <c r="A435" s="270"/>
      <c r="B435" s="128"/>
      <c r="C435" s="271"/>
      <c r="D435" s="128"/>
      <c r="E435" s="128"/>
      <c r="F435" s="128"/>
      <c r="G435" s="128"/>
      <c r="H435" s="271"/>
      <c r="I435" s="128"/>
      <c r="J435" s="128"/>
    </row>
    <row r="436" spans="1:10" x14ac:dyDescent="0.2">
      <c r="A436" s="270"/>
      <c r="B436" s="128"/>
      <c r="C436" s="271"/>
      <c r="D436" s="128"/>
      <c r="E436" s="128"/>
      <c r="F436" s="128"/>
      <c r="G436" s="128"/>
      <c r="H436" s="271"/>
      <c r="I436" s="128"/>
      <c r="J436" s="128"/>
    </row>
    <row r="437" spans="1:10" x14ac:dyDescent="0.2">
      <c r="A437" s="270"/>
      <c r="B437" s="128"/>
      <c r="C437" s="271"/>
      <c r="D437" s="128"/>
      <c r="E437" s="128"/>
      <c r="F437" s="128"/>
      <c r="G437" s="128"/>
      <c r="H437" s="271"/>
      <c r="I437" s="128"/>
      <c r="J437" s="128"/>
    </row>
    <row r="438" spans="1:10" x14ac:dyDescent="0.2">
      <c r="A438" s="270"/>
      <c r="B438" s="128"/>
      <c r="C438" s="271"/>
      <c r="D438" s="128"/>
      <c r="E438" s="128"/>
      <c r="F438" s="128"/>
      <c r="G438" s="128"/>
      <c r="H438" s="271"/>
      <c r="I438" s="128"/>
      <c r="J438" s="128"/>
    </row>
    <row r="439" spans="1:10" x14ac:dyDescent="0.2">
      <c r="A439" s="270"/>
      <c r="B439" s="128"/>
      <c r="C439" s="271"/>
      <c r="D439" s="128"/>
      <c r="E439" s="128"/>
      <c r="F439" s="128"/>
      <c r="G439" s="128"/>
      <c r="H439" s="271"/>
      <c r="I439" s="128"/>
      <c r="J439" s="128"/>
    </row>
    <row r="440" spans="1:10" x14ac:dyDescent="0.2">
      <c r="A440" s="270"/>
      <c r="B440" s="128"/>
      <c r="C440" s="271"/>
      <c r="D440" s="128"/>
      <c r="E440" s="128"/>
      <c r="F440" s="128"/>
      <c r="G440" s="128"/>
      <c r="H440" s="271"/>
      <c r="I440" s="128"/>
      <c r="J440" s="128"/>
    </row>
    <row r="441" spans="1:10" x14ac:dyDescent="0.2">
      <c r="A441" s="270"/>
      <c r="B441" s="128"/>
      <c r="C441" s="271"/>
      <c r="D441" s="128"/>
      <c r="E441" s="128"/>
      <c r="F441" s="128"/>
      <c r="G441" s="128"/>
      <c r="H441" s="271"/>
      <c r="I441" s="128"/>
      <c r="J441" s="128"/>
    </row>
    <row r="442" spans="1:10" x14ac:dyDescent="0.2">
      <c r="A442" s="270"/>
      <c r="B442" s="128"/>
      <c r="C442" s="271"/>
      <c r="D442" s="128"/>
      <c r="E442" s="128"/>
      <c r="F442" s="128"/>
      <c r="G442" s="128"/>
      <c r="H442" s="271"/>
      <c r="I442" s="128"/>
      <c r="J442" s="128"/>
    </row>
    <row r="443" spans="1:10" x14ac:dyDescent="0.2">
      <c r="A443" s="270"/>
      <c r="B443" s="128"/>
      <c r="C443" s="271"/>
      <c r="D443" s="128"/>
      <c r="E443" s="128"/>
      <c r="F443" s="128"/>
      <c r="G443" s="128"/>
      <c r="H443" s="271"/>
      <c r="I443" s="128"/>
      <c r="J443" s="128"/>
    </row>
    <row r="444" spans="1:10" x14ac:dyDescent="0.2">
      <c r="A444" s="270"/>
      <c r="B444" s="128"/>
      <c r="C444" s="271"/>
      <c r="D444" s="128"/>
      <c r="E444" s="128"/>
      <c r="F444" s="128"/>
      <c r="G444" s="128"/>
      <c r="H444" s="271"/>
      <c r="I444" s="128"/>
      <c r="J444" s="128"/>
    </row>
    <row r="445" spans="1:10" x14ac:dyDescent="0.2">
      <c r="A445" s="270"/>
      <c r="B445" s="128"/>
      <c r="C445" s="271"/>
      <c r="D445" s="128"/>
      <c r="E445" s="128"/>
      <c r="F445" s="128"/>
      <c r="G445" s="128"/>
      <c r="H445" s="271"/>
      <c r="I445" s="128"/>
      <c r="J445" s="128"/>
    </row>
    <row r="446" spans="1:10" x14ac:dyDescent="0.2">
      <c r="A446" s="270"/>
      <c r="B446" s="128"/>
      <c r="C446" s="271"/>
      <c r="D446" s="128"/>
      <c r="E446" s="128"/>
      <c r="F446" s="128"/>
      <c r="G446" s="128"/>
      <c r="H446" s="271"/>
      <c r="I446" s="128"/>
      <c r="J446" s="128"/>
    </row>
    <row r="447" spans="1:10" x14ac:dyDescent="0.2">
      <c r="A447" s="270"/>
      <c r="B447" s="128"/>
      <c r="C447" s="271"/>
      <c r="D447" s="128"/>
      <c r="E447" s="128"/>
      <c r="F447" s="128"/>
      <c r="G447" s="128"/>
      <c r="H447" s="271"/>
      <c r="I447" s="128"/>
      <c r="J447" s="128"/>
    </row>
    <row r="448" spans="1:10" x14ac:dyDescent="0.2">
      <c r="A448" s="270"/>
      <c r="B448" s="128"/>
      <c r="C448" s="271"/>
      <c r="D448" s="128"/>
      <c r="E448" s="128"/>
      <c r="F448" s="128"/>
      <c r="G448" s="128"/>
      <c r="H448" s="271"/>
      <c r="I448" s="128"/>
      <c r="J448" s="128"/>
    </row>
    <row r="449" spans="1:10" x14ac:dyDescent="0.2">
      <c r="A449" s="270"/>
      <c r="B449" s="128"/>
      <c r="C449" s="271"/>
      <c r="D449" s="128"/>
      <c r="E449" s="128"/>
      <c r="F449" s="128"/>
      <c r="G449" s="128"/>
      <c r="H449" s="271"/>
      <c r="I449" s="128"/>
      <c r="J449" s="128"/>
    </row>
    <row r="450" spans="1:10" x14ac:dyDescent="0.2">
      <c r="A450" s="270"/>
      <c r="B450" s="128"/>
      <c r="C450" s="271"/>
      <c r="D450" s="128"/>
      <c r="E450" s="128"/>
      <c r="F450" s="128"/>
      <c r="G450" s="128"/>
      <c r="H450" s="271"/>
      <c r="I450" s="128"/>
      <c r="J450" s="128"/>
    </row>
    <row r="451" spans="1:10" x14ac:dyDescent="0.2">
      <c r="A451" s="270"/>
      <c r="B451" s="128"/>
      <c r="C451" s="271"/>
      <c r="D451" s="128"/>
      <c r="E451" s="128"/>
      <c r="F451" s="128"/>
      <c r="G451" s="128"/>
      <c r="H451" s="271"/>
      <c r="I451" s="128"/>
      <c r="J451" s="128"/>
    </row>
    <row r="452" spans="1:10" x14ac:dyDescent="0.2">
      <c r="A452" s="270"/>
      <c r="B452" s="128"/>
      <c r="C452" s="271"/>
      <c r="D452" s="128"/>
      <c r="E452" s="128"/>
      <c r="F452" s="128"/>
      <c r="G452" s="128"/>
      <c r="H452" s="271"/>
      <c r="I452" s="128"/>
      <c r="J452" s="128"/>
    </row>
    <row r="453" spans="1:10" x14ac:dyDescent="0.2">
      <c r="A453" s="270"/>
      <c r="B453" s="128"/>
      <c r="C453" s="271"/>
      <c r="D453" s="128"/>
      <c r="E453" s="128"/>
      <c r="F453" s="128"/>
      <c r="G453" s="128"/>
      <c r="H453" s="271"/>
      <c r="I453" s="128"/>
      <c r="J453" s="128"/>
    </row>
    <row r="454" spans="1:10" x14ac:dyDescent="0.2">
      <c r="A454" s="270"/>
      <c r="B454" s="128"/>
      <c r="C454" s="271"/>
      <c r="D454" s="128"/>
      <c r="E454" s="128"/>
      <c r="F454" s="128"/>
      <c r="G454" s="128"/>
      <c r="H454" s="271"/>
      <c r="I454" s="128"/>
      <c r="J454" s="128"/>
    </row>
    <row r="455" spans="1:10" x14ac:dyDescent="0.2">
      <c r="A455" s="270"/>
      <c r="B455" s="128"/>
      <c r="C455" s="271"/>
      <c r="D455" s="128"/>
      <c r="E455" s="128"/>
      <c r="F455" s="128"/>
      <c r="G455" s="128"/>
      <c r="H455" s="271"/>
      <c r="I455" s="128"/>
      <c r="J455" s="128"/>
    </row>
    <row r="456" spans="1:10" x14ac:dyDescent="0.2">
      <c r="A456" s="270"/>
      <c r="B456" s="128"/>
      <c r="C456" s="271"/>
      <c r="D456" s="128"/>
      <c r="E456" s="128"/>
      <c r="F456" s="128"/>
      <c r="G456" s="128"/>
      <c r="H456" s="271"/>
      <c r="I456" s="128"/>
      <c r="J456" s="128"/>
    </row>
    <row r="457" spans="1:10" x14ac:dyDescent="0.2">
      <c r="A457" s="270"/>
      <c r="B457" s="128"/>
      <c r="C457" s="271"/>
      <c r="D457" s="128"/>
      <c r="E457" s="128"/>
      <c r="F457" s="128"/>
      <c r="G457" s="128"/>
      <c r="H457" s="271"/>
      <c r="I457" s="128"/>
      <c r="J457" s="128"/>
    </row>
    <row r="458" spans="1:10" x14ac:dyDescent="0.2">
      <c r="A458" s="270"/>
      <c r="B458" s="128"/>
      <c r="C458" s="271"/>
      <c r="D458" s="128"/>
      <c r="E458" s="128"/>
      <c r="F458" s="128"/>
      <c r="G458" s="128"/>
      <c r="H458" s="271"/>
      <c r="I458" s="128"/>
      <c r="J458" s="128"/>
    </row>
    <row r="459" spans="1:10" x14ac:dyDescent="0.2">
      <c r="A459" s="270"/>
      <c r="B459" s="128"/>
      <c r="C459" s="271"/>
      <c r="D459" s="128"/>
      <c r="E459" s="128"/>
      <c r="F459" s="128"/>
      <c r="G459" s="128"/>
      <c r="H459" s="271"/>
      <c r="I459" s="128"/>
      <c r="J459" s="128"/>
    </row>
    <row r="460" spans="1:10" x14ac:dyDescent="0.2">
      <c r="A460" s="270"/>
      <c r="B460" s="128"/>
      <c r="C460" s="271"/>
      <c r="D460" s="128"/>
      <c r="E460" s="128"/>
      <c r="F460" s="128"/>
      <c r="G460" s="128"/>
      <c r="H460" s="271"/>
      <c r="I460" s="128"/>
      <c r="J460" s="128"/>
    </row>
    <row r="461" spans="1:10" x14ac:dyDescent="0.2">
      <c r="A461" s="270"/>
      <c r="B461" s="128"/>
      <c r="C461" s="271"/>
      <c r="D461" s="128"/>
      <c r="E461" s="128"/>
      <c r="F461" s="128"/>
      <c r="G461" s="128"/>
      <c r="H461" s="271"/>
      <c r="I461" s="128"/>
      <c r="J461" s="128"/>
    </row>
    <row r="462" spans="1:10" x14ac:dyDescent="0.2">
      <c r="A462" s="270"/>
      <c r="B462" s="128"/>
      <c r="C462" s="271"/>
      <c r="D462" s="128"/>
      <c r="E462" s="128"/>
      <c r="F462" s="128"/>
      <c r="G462" s="128"/>
      <c r="H462" s="271"/>
      <c r="I462" s="128"/>
      <c r="J462" s="128"/>
    </row>
    <row r="463" spans="1:10" x14ac:dyDescent="0.2">
      <c r="A463" s="270"/>
      <c r="B463" s="128"/>
      <c r="C463" s="271"/>
      <c r="D463" s="128"/>
      <c r="E463" s="128"/>
      <c r="F463" s="128"/>
      <c r="G463" s="128"/>
      <c r="H463" s="271"/>
      <c r="I463" s="128"/>
      <c r="J463" s="128"/>
    </row>
    <row r="464" spans="1:10" x14ac:dyDescent="0.2">
      <c r="A464" s="270"/>
      <c r="B464" s="128"/>
      <c r="C464" s="271"/>
      <c r="D464" s="128"/>
      <c r="E464" s="128"/>
      <c r="F464" s="128"/>
      <c r="G464" s="128"/>
      <c r="H464" s="271"/>
      <c r="I464" s="128"/>
      <c r="J464" s="128"/>
    </row>
    <row r="465" spans="1:10" x14ac:dyDescent="0.2">
      <c r="A465" s="270"/>
      <c r="B465" s="128"/>
      <c r="C465" s="271"/>
      <c r="D465" s="128"/>
      <c r="E465" s="128"/>
      <c r="F465" s="128"/>
      <c r="G465" s="128"/>
      <c r="H465" s="271"/>
      <c r="I465" s="128"/>
      <c r="J465" s="128"/>
    </row>
    <row r="466" spans="1:10" x14ac:dyDescent="0.2">
      <c r="A466" s="270"/>
      <c r="B466" s="128"/>
      <c r="C466" s="271"/>
      <c r="D466" s="128"/>
      <c r="E466" s="128"/>
      <c r="F466" s="128"/>
      <c r="G466" s="128"/>
      <c r="H466" s="271"/>
      <c r="I466" s="128"/>
      <c r="J466" s="128"/>
    </row>
    <row r="467" spans="1:10" x14ac:dyDescent="0.2">
      <c r="A467" s="270"/>
      <c r="B467" s="128"/>
      <c r="C467" s="271"/>
      <c r="D467" s="128"/>
      <c r="E467" s="128"/>
      <c r="F467" s="128"/>
      <c r="G467" s="128"/>
      <c r="H467" s="271"/>
      <c r="I467" s="128"/>
      <c r="J467" s="128"/>
    </row>
    <row r="468" spans="1:10" x14ac:dyDescent="0.2">
      <c r="A468" s="270"/>
      <c r="B468" s="128"/>
      <c r="C468" s="271"/>
      <c r="D468" s="128"/>
      <c r="E468" s="128"/>
      <c r="F468" s="128"/>
      <c r="G468" s="128"/>
      <c r="H468" s="271"/>
      <c r="I468" s="128"/>
      <c r="J468" s="128"/>
    </row>
    <row r="469" spans="1:10" x14ac:dyDescent="0.2">
      <c r="A469" s="270"/>
      <c r="B469" s="128"/>
      <c r="C469" s="271"/>
      <c r="D469" s="128"/>
      <c r="E469" s="128"/>
      <c r="F469" s="128"/>
      <c r="G469" s="128"/>
      <c r="H469" s="271"/>
      <c r="I469" s="128"/>
      <c r="J469" s="128"/>
    </row>
    <row r="470" spans="1:10" x14ac:dyDescent="0.2">
      <c r="A470" s="270"/>
      <c r="B470" s="128"/>
      <c r="C470" s="271"/>
      <c r="D470" s="128"/>
      <c r="E470" s="128"/>
      <c r="F470" s="128"/>
      <c r="G470" s="128"/>
      <c r="H470" s="271"/>
      <c r="I470" s="128"/>
      <c r="J470" s="128"/>
    </row>
    <row r="471" spans="1:10" x14ac:dyDescent="0.2">
      <c r="A471" s="270"/>
      <c r="B471" s="128"/>
      <c r="C471" s="271"/>
      <c r="D471" s="128"/>
      <c r="E471" s="128"/>
      <c r="F471" s="128"/>
      <c r="G471" s="128"/>
      <c r="H471" s="271"/>
      <c r="I471" s="128"/>
      <c r="J471" s="128"/>
    </row>
    <row r="472" spans="1:10" x14ac:dyDescent="0.2">
      <c r="A472" s="270"/>
      <c r="B472" s="128"/>
      <c r="C472" s="271"/>
      <c r="D472" s="128"/>
      <c r="E472" s="128"/>
      <c r="F472" s="128"/>
      <c r="G472" s="128"/>
      <c r="H472" s="271"/>
      <c r="I472" s="128"/>
      <c r="J472" s="128"/>
    </row>
    <row r="473" spans="1:10" x14ac:dyDescent="0.2">
      <c r="A473" s="270"/>
      <c r="B473" s="128"/>
      <c r="C473" s="271"/>
      <c r="D473" s="128"/>
      <c r="E473" s="128"/>
      <c r="F473" s="128"/>
      <c r="G473" s="128"/>
      <c r="H473" s="271"/>
      <c r="I473" s="128"/>
      <c r="J473" s="128"/>
    </row>
    <row r="474" spans="1:10" x14ac:dyDescent="0.2">
      <c r="A474" s="270"/>
      <c r="B474" s="128"/>
      <c r="C474" s="271"/>
      <c r="D474" s="128"/>
      <c r="E474" s="128"/>
      <c r="F474" s="128"/>
      <c r="G474" s="128"/>
      <c r="H474" s="271"/>
      <c r="I474" s="128"/>
      <c r="J474" s="128"/>
    </row>
    <row r="475" spans="1:10" x14ac:dyDescent="0.2">
      <c r="A475" s="270"/>
      <c r="B475" s="128"/>
      <c r="C475" s="271"/>
      <c r="D475" s="128"/>
      <c r="E475" s="128"/>
      <c r="F475" s="128"/>
      <c r="G475" s="128"/>
      <c r="H475" s="271"/>
      <c r="I475" s="128"/>
      <c r="J475" s="128"/>
    </row>
    <row r="476" spans="1:10" x14ac:dyDescent="0.2">
      <c r="A476" s="270"/>
      <c r="B476" s="128"/>
      <c r="C476" s="271"/>
      <c r="D476" s="128"/>
      <c r="E476" s="128"/>
      <c r="F476" s="128"/>
      <c r="G476" s="128"/>
      <c r="H476" s="271"/>
      <c r="I476" s="128"/>
      <c r="J476" s="128"/>
    </row>
    <row r="477" spans="1:10" x14ac:dyDescent="0.2">
      <c r="A477" s="270"/>
      <c r="B477" s="128"/>
      <c r="C477" s="271"/>
      <c r="D477" s="128"/>
      <c r="E477" s="128"/>
      <c r="F477" s="128"/>
      <c r="G477" s="128"/>
      <c r="H477" s="271"/>
      <c r="I477" s="128"/>
      <c r="J477" s="128"/>
    </row>
    <row r="478" spans="1:10" x14ac:dyDescent="0.2">
      <c r="A478" s="270"/>
      <c r="B478" s="128"/>
      <c r="C478" s="271"/>
      <c r="D478" s="128"/>
      <c r="E478" s="128"/>
      <c r="F478" s="128"/>
      <c r="G478" s="128"/>
      <c r="H478" s="271"/>
      <c r="I478" s="128"/>
      <c r="J478" s="128"/>
    </row>
    <row r="479" spans="1:10" x14ac:dyDescent="0.2">
      <c r="A479" s="270"/>
      <c r="B479" s="128"/>
      <c r="C479" s="271"/>
      <c r="D479" s="128"/>
      <c r="E479" s="128"/>
      <c r="F479" s="128"/>
      <c r="G479" s="128"/>
      <c r="H479" s="271"/>
      <c r="I479" s="128"/>
      <c r="J479" s="128"/>
    </row>
    <row r="480" spans="1:10" x14ac:dyDescent="0.2">
      <c r="A480" s="270"/>
      <c r="B480" s="128"/>
      <c r="C480" s="271"/>
      <c r="D480" s="128"/>
      <c r="E480" s="128"/>
      <c r="F480" s="128"/>
      <c r="G480" s="128"/>
      <c r="H480" s="271"/>
      <c r="I480" s="128"/>
      <c r="J480" s="128"/>
    </row>
    <row r="481" spans="1:10" x14ac:dyDescent="0.2">
      <c r="A481" s="270"/>
      <c r="B481" s="128"/>
      <c r="C481" s="271"/>
      <c r="D481" s="128"/>
      <c r="E481" s="128"/>
      <c r="F481" s="128"/>
      <c r="G481" s="128"/>
      <c r="H481" s="271"/>
      <c r="I481" s="128"/>
      <c r="J481" s="128"/>
    </row>
    <row r="482" spans="1:10" x14ac:dyDescent="0.2">
      <c r="A482" s="270"/>
      <c r="B482" s="128"/>
      <c r="C482" s="271"/>
      <c r="D482" s="128"/>
      <c r="E482" s="128"/>
      <c r="F482" s="128"/>
      <c r="G482" s="128"/>
      <c r="H482" s="271"/>
      <c r="I482" s="128"/>
      <c r="J482" s="128"/>
    </row>
    <row r="483" spans="1:10" x14ac:dyDescent="0.2">
      <c r="A483" s="270"/>
      <c r="B483" s="128"/>
      <c r="C483" s="271"/>
      <c r="D483" s="128"/>
      <c r="E483" s="128"/>
      <c r="F483" s="128"/>
      <c r="G483" s="128"/>
      <c r="H483" s="271"/>
      <c r="I483" s="128"/>
      <c r="J483" s="128"/>
    </row>
    <row r="484" spans="1:10" x14ac:dyDescent="0.2">
      <c r="A484" s="270"/>
      <c r="B484" s="128"/>
      <c r="C484" s="271"/>
      <c r="D484" s="128"/>
      <c r="E484" s="128"/>
      <c r="F484" s="128"/>
      <c r="G484" s="128"/>
      <c r="H484" s="271"/>
      <c r="I484" s="128"/>
      <c r="J484" s="128"/>
    </row>
    <row r="485" spans="1:10" x14ac:dyDescent="0.2">
      <c r="A485" s="270"/>
      <c r="B485" s="128"/>
      <c r="C485" s="271"/>
      <c r="D485" s="128"/>
      <c r="E485" s="128"/>
      <c r="F485" s="128"/>
      <c r="G485" s="128"/>
      <c r="H485" s="271"/>
      <c r="I485" s="128"/>
      <c r="J485" s="128"/>
    </row>
    <row r="486" spans="1:10" x14ac:dyDescent="0.2">
      <c r="A486" s="270"/>
      <c r="B486" s="128"/>
      <c r="C486" s="271"/>
      <c r="D486" s="128"/>
      <c r="E486" s="128"/>
      <c r="F486" s="128"/>
      <c r="G486" s="128"/>
      <c r="H486" s="271"/>
      <c r="I486" s="128"/>
      <c r="J486" s="128"/>
    </row>
    <row r="487" spans="1:10" x14ac:dyDescent="0.2">
      <c r="A487" s="270"/>
      <c r="B487" s="128"/>
      <c r="C487" s="271"/>
      <c r="D487" s="128"/>
      <c r="E487" s="128"/>
      <c r="F487" s="128"/>
      <c r="G487" s="128"/>
      <c r="H487" s="271"/>
      <c r="I487" s="128"/>
      <c r="J487" s="128"/>
    </row>
    <row r="488" spans="1:10" x14ac:dyDescent="0.2">
      <c r="A488" s="270"/>
      <c r="B488" s="128"/>
      <c r="C488" s="271"/>
      <c r="D488" s="128"/>
      <c r="E488" s="128"/>
      <c r="F488" s="128"/>
      <c r="G488" s="128"/>
      <c r="H488" s="271"/>
      <c r="I488" s="128"/>
      <c r="J488" s="128"/>
    </row>
    <row r="489" spans="1:10" x14ac:dyDescent="0.2">
      <c r="A489" s="270"/>
      <c r="B489" s="128"/>
      <c r="C489" s="271"/>
      <c r="D489" s="128"/>
      <c r="E489" s="128"/>
      <c r="F489" s="128"/>
      <c r="G489" s="128"/>
      <c r="H489" s="271"/>
      <c r="I489" s="128"/>
      <c r="J489" s="128"/>
    </row>
    <row r="490" spans="1:10" x14ac:dyDescent="0.2">
      <c r="A490" s="270"/>
      <c r="B490" s="128"/>
      <c r="C490" s="271"/>
      <c r="D490" s="128"/>
      <c r="E490" s="128"/>
      <c r="F490" s="128"/>
      <c r="G490" s="128"/>
      <c r="H490" s="271"/>
      <c r="I490" s="128"/>
      <c r="J490" s="128"/>
    </row>
    <row r="491" spans="1:10" x14ac:dyDescent="0.2">
      <c r="A491" s="270"/>
      <c r="B491" s="128"/>
      <c r="C491" s="271"/>
      <c r="D491" s="128"/>
      <c r="E491" s="128"/>
      <c r="F491" s="128"/>
      <c r="G491" s="128"/>
      <c r="H491" s="271"/>
      <c r="I491" s="128"/>
      <c r="J491" s="128"/>
    </row>
    <row r="492" spans="1:10" x14ac:dyDescent="0.2">
      <c r="A492" s="270"/>
      <c r="B492" s="128"/>
      <c r="C492" s="271"/>
      <c r="D492" s="128"/>
      <c r="E492" s="128"/>
      <c r="F492" s="128"/>
      <c r="G492" s="128"/>
      <c r="H492" s="271"/>
      <c r="I492" s="128"/>
      <c r="J492" s="128"/>
    </row>
    <row r="493" spans="1:10" x14ac:dyDescent="0.2">
      <c r="A493" s="270"/>
      <c r="B493" s="128"/>
      <c r="C493" s="271"/>
      <c r="D493" s="128"/>
      <c r="E493" s="128"/>
      <c r="F493" s="128"/>
      <c r="G493" s="128"/>
      <c r="H493" s="271"/>
      <c r="I493" s="128"/>
      <c r="J493" s="128"/>
    </row>
    <row r="494" spans="1:10" x14ac:dyDescent="0.2">
      <c r="A494" s="270"/>
      <c r="B494" s="128"/>
      <c r="C494" s="271"/>
      <c r="D494" s="128"/>
      <c r="E494" s="128"/>
      <c r="F494" s="128"/>
      <c r="G494" s="128"/>
      <c r="H494" s="271"/>
      <c r="I494" s="128"/>
      <c r="J494" s="128"/>
    </row>
    <row r="495" spans="1:10" x14ac:dyDescent="0.2">
      <c r="A495" s="270"/>
      <c r="B495" s="128"/>
      <c r="C495" s="271"/>
      <c r="D495" s="128"/>
      <c r="E495" s="128"/>
      <c r="F495" s="128"/>
      <c r="G495" s="128"/>
      <c r="H495" s="271"/>
      <c r="I495" s="128"/>
      <c r="J495" s="128"/>
    </row>
    <row r="496" spans="1:10" x14ac:dyDescent="0.2">
      <c r="A496" s="270"/>
      <c r="B496" s="128"/>
      <c r="C496" s="271"/>
      <c r="D496" s="128"/>
      <c r="E496" s="128"/>
      <c r="F496" s="128"/>
      <c r="G496" s="128"/>
      <c r="H496" s="271"/>
      <c r="I496" s="128"/>
      <c r="J496" s="128"/>
    </row>
    <row r="497" spans="1:10" x14ac:dyDescent="0.2">
      <c r="A497" s="270"/>
      <c r="B497" s="128"/>
      <c r="C497" s="271"/>
      <c r="D497" s="128"/>
      <c r="E497" s="128"/>
      <c r="F497" s="128"/>
      <c r="G497" s="128"/>
      <c r="H497" s="271"/>
      <c r="I497" s="128"/>
      <c r="J497" s="128"/>
    </row>
    <row r="498" spans="1:10" x14ac:dyDescent="0.2">
      <c r="A498" s="270"/>
      <c r="B498" s="128"/>
      <c r="C498" s="271"/>
      <c r="D498" s="128"/>
      <c r="E498" s="128"/>
      <c r="F498" s="128"/>
      <c r="G498" s="128"/>
      <c r="H498" s="271"/>
      <c r="I498" s="128"/>
      <c r="J498" s="128"/>
    </row>
    <row r="499" spans="1:10" x14ac:dyDescent="0.2">
      <c r="A499" s="270"/>
      <c r="B499" s="128"/>
      <c r="C499" s="271"/>
      <c r="D499" s="128"/>
      <c r="E499" s="128"/>
      <c r="F499" s="128"/>
      <c r="G499" s="128"/>
      <c r="H499" s="271"/>
      <c r="I499" s="128"/>
      <c r="J499" s="128"/>
    </row>
    <row r="500" spans="1:10" x14ac:dyDescent="0.2">
      <c r="A500" s="270"/>
      <c r="B500" s="128"/>
      <c r="C500" s="271"/>
      <c r="D500" s="128"/>
      <c r="E500" s="128"/>
      <c r="F500" s="128"/>
      <c r="G500" s="128"/>
      <c r="H500" s="271"/>
      <c r="I500" s="128"/>
      <c r="J500" s="128"/>
    </row>
    <row r="501" spans="1:10" x14ac:dyDescent="0.2">
      <c r="A501" s="270"/>
      <c r="B501" s="128"/>
      <c r="C501" s="271"/>
      <c r="D501" s="128"/>
      <c r="E501" s="128"/>
      <c r="F501" s="128"/>
      <c r="G501" s="128"/>
      <c r="H501" s="271"/>
      <c r="I501" s="128"/>
      <c r="J501" s="128"/>
    </row>
    <row r="502" spans="1:10" x14ac:dyDescent="0.2">
      <c r="A502" s="270"/>
      <c r="B502" s="128"/>
      <c r="C502" s="271"/>
      <c r="D502" s="128"/>
      <c r="E502" s="128"/>
      <c r="F502" s="128"/>
      <c r="G502" s="128"/>
      <c r="H502" s="271"/>
      <c r="I502" s="128"/>
      <c r="J502" s="128"/>
    </row>
    <row r="503" spans="1:10" x14ac:dyDescent="0.2">
      <c r="A503" s="270"/>
      <c r="B503" s="128"/>
      <c r="C503" s="271"/>
      <c r="D503" s="128"/>
      <c r="E503" s="128"/>
      <c r="F503" s="128"/>
      <c r="G503" s="128"/>
      <c r="H503" s="271"/>
      <c r="I503" s="128"/>
      <c r="J503" s="128"/>
    </row>
    <row r="504" spans="1:10" x14ac:dyDescent="0.2">
      <c r="A504" s="270"/>
      <c r="B504" s="128"/>
      <c r="C504" s="271"/>
      <c r="D504" s="128"/>
      <c r="E504" s="128"/>
      <c r="F504" s="128"/>
      <c r="G504" s="128"/>
      <c r="H504" s="271"/>
      <c r="I504" s="128"/>
      <c r="J504" s="128"/>
    </row>
    <row r="505" spans="1:10" x14ac:dyDescent="0.2">
      <c r="A505" s="270"/>
      <c r="B505" s="128"/>
      <c r="C505" s="271"/>
      <c r="D505" s="128"/>
      <c r="E505" s="128"/>
      <c r="F505" s="128"/>
      <c r="G505" s="128"/>
      <c r="H505" s="271"/>
      <c r="I505" s="128"/>
      <c r="J505" s="128"/>
    </row>
    <row r="506" spans="1:10" x14ac:dyDescent="0.2">
      <c r="A506" s="270"/>
      <c r="B506" s="128"/>
      <c r="C506" s="271"/>
      <c r="D506" s="128"/>
      <c r="E506" s="128"/>
      <c r="F506" s="128"/>
      <c r="G506" s="128"/>
      <c r="H506" s="271"/>
      <c r="I506" s="128"/>
      <c r="J506" s="128"/>
    </row>
    <row r="507" spans="1:10" x14ac:dyDescent="0.2">
      <c r="A507" s="270"/>
      <c r="B507" s="128"/>
      <c r="C507" s="271"/>
      <c r="D507" s="128"/>
      <c r="E507" s="128"/>
      <c r="F507" s="128"/>
      <c r="G507" s="128"/>
      <c r="H507" s="271"/>
      <c r="I507" s="128"/>
      <c r="J507" s="128"/>
    </row>
    <row r="508" spans="1:10" x14ac:dyDescent="0.2">
      <c r="A508" s="270"/>
      <c r="B508" s="128"/>
      <c r="C508" s="271"/>
      <c r="D508" s="128"/>
      <c r="E508" s="128"/>
      <c r="F508" s="128"/>
      <c r="G508" s="128"/>
      <c r="H508" s="271"/>
      <c r="I508" s="128"/>
      <c r="J508" s="128"/>
    </row>
    <row r="509" spans="1:10" x14ac:dyDescent="0.2">
      <c r="A509" s="270"/>
      <c r="B509" s="128"/>
      <c r="C509" s="271"/>
      <c r="D509" s="128"/>
      <c r="E509" s="128"/>
      <c r="F509" s="128"/>
      <c r="G509" s="128"/>
      <c r="H509" s="271"/>
      <c r="I509" s="128"/>
      <c r="J509" s="128"/>
    </row>
    <row r="510" spans="1:10" x14ac:dyDescent="0.2">
      <c r="A510" s="270"/>
      <c r="B510" s="128"/>
      <c r="C510" s="271"/>
      <c r="D510" s="128"/>
      <c r="E510" s="128"/>
      <c r="F510" s="128"/>
      <c r="G510" s="128"/>
      <c r="H510" s="271"/>
      <c r="I510" s="128"/>
      <c r="J510" s="128"/>
    </row>
    <row r="511" spans="1:10" x14ac:dyDescent="0.2">
      <c r="A511" s="270"/>
      <c r="B511" s="128"/>
      <c r="C511" s="271"/>
      <c r="D511" s="128"/>
      <c r="E511" s="128"/>
      <c r="F511" s="128"/>
      <c r="G511" s="128"/>
      <c r="H511" s="271"/>
      <c r="I511" s="128"/>
      <c r="J511" s="128"/>
    </row>
    <row r="512" spans="1:10" x14ac:dyDescent="0.2">
      <c r="A512" s="270"/>
      <c r="B512" s="128"/>
      <c r="C512" s="271"/>
      <c r="D512" s="128"/>
      <c r="E512" s="128"/>
      <c r="F512" s="128"/>
      <c r="G512" s="128"/>
      <c r="H512" s="271"/>
      <c r="I512" s="128"/>
      <c r="J512" s="128"/>
    </row>
    <row r="513" spans="1:10" x14ac:dyDescent="0.2">
      <c r="A513" s="270"/>
      <c r="B513" s="128"/>
      <c r="C513" s="271"/>
      <c r="D513" s="128"/>
      <c r="E513" s="128"/>
      <c r="F513" s="128"/>
      <c r="G513" s="128"/>
      <c r="H513" s="271"/>
      <c r="I513" s="128"/>
      <c r="J513" s="128"/>
    </row>
    <row r="514" spans="1:10" x14ac:dyDescent="0.2">
      <c r="A514" s="270"/>
      <c r="B514" s="128"/>
      <c r="C514" s="271"/>
      <c r="D514" s="128"/>
      <c r="E514" s="128"/>
      <c r="F514" s="128"/>
      <c r="G514" s="128"/>
      <c r="H514" s="271"/>
      <c r="I514" s="128"/>
      <c r="J514" s="128"/>
    </row>
    <row r="515" spans="1:10" x14ac:dyDescent="0.2">
      <c r="A515" s="270"/>
      <c r="B515" s="128"/>
      <c r="C515" s="271"/>
      <c r="D515" s="128"/>
      <c r="E515" s="128"/>
      <c r="F515" s="128"/>
      <c r="G515" s="128"/>
      <c r="H515" s="271"/>
      <c r="I515" s="128"/>
      <c r="J515" s="128"/>
    </row>
    <row r="516" spans="1:10" x14ac:dyDescent="0.2">
      <c r="A516" s="270"/>
      <c r="B516" s="128"/>
      <c r="C516" s="271"/>
      <c r="D516" s="128"/>
      <c r="E516" s="128"/>
      <c r="F516" s="128"/>
      <c r="G516" s="128"/>
      <c r="H516" s="271"/>
      <c r="I516" s="128"/>
      <c r="J516" s="128"/>
    </row>
    <row r="517" spans="1:10" x14ac:dyDescent="0.2">
      <c r="A517" s="270"/>
      <c r="B517" s="128"/>
      <c r="C517" s="271"/>
      <c r="D517" s="128"/>
      <c r="E517" s="128"/>
      <c r="F517" s="128"/>
      <c r="G517" s="128"/>
      <c r="H517" s="271"/>
      <c r="I517" s="128"/>
      <c r="J517" s="128"/>
    </row>
    <row r="518" spans="1:10" x14ac:dyDescent="0.2">
      <c r="A518" s="270"/>
      <c r="B518" s="128"/>
      <c r="C518" s="271"/>
      <c r="D518" s="128"/>
      <c r="E518" s="128"/>
      <c r="F518" s="128"/>
      <c r="G518" s="128"/>
      <c r="H518" s="271"/>
      <c r="I518" s="128"/>
      <c r="J518" s="128"/>
    </row>
    <row r="519" spans="1:10" x14ac:dyDescent="0.2">
      <c r="A519" s="270"/>
      <c r="B519" s="128"/>
      <c r="C519" s="271"/>
      <c r="D519" s="128"/>
      <c r="E519" s="128"/>
      <c r="F519" s="128"/>
      <c r="G519" s="128"/>
      <c r="H519" s="271"/>
      <c r="I519" s="128"/>
      <c r="J519" s="128"/>
    </row>
    <row r="520" spans="1:10" x14ac:dyDescent="0.2">
      <c r="A520" s="270"/>
      <c r="B520" s="128"/>
      <c r="C520" s="271"/>
      <c r="D520" s="128"/>
      <c r="E520" s="128"/>
      <c r="F520" s="128"/>
      <c r="G520" s="128"/>
      <c r="H520" s="271"/>
      <c r="I520" s="128"/>
      <c r="J520" s="128"/>
    </row>
    <row r="521" spans="1:10" x14ac:dyDescent="0.2">
      <c r="A521" s="270"/>
      <c r="B521" s="128"/>
      <c r="C521" s="271"/>
      <c r="D521" s="128"/>
      <c r="E521" s="128"/>
      <c r="F521" s="128"/>
      <c r="G521" s="128"/>
      <c r="H521" s="271"/>
      <c r="I521" s="128"/>
      <c r="J521" s="128"/>
    </row>
    <row r="522" spans="1:10" x14ac:dyDescent="0.2">
      <c r="A522" s="270"/>
      <c r="B522" s="128"/>
      <c r="C522" s="271"/>
      <c r="D522" s="128"/>
      <c r="E522" s="128"/>
      <c r="F522" s="128"/>
      <c r="G522" s="128"/>
      <c r="H522" s="271"/>
      <c r="I522" s="128"/>
      <c r="J522" s="128"/>
    </row>
    <row r="523" spans="1:10" x14ac:dyDescent="0.2">
      <c r="A523" s="270"/>
      <c r="B523" s="128"/>
      <c r="C523" s="271"/>
      <c r="D523" s="128"/>
      <c r="E523" s="128"/>
      <c r="F523" s="128"/>
      <c r="G523" s="128"/>
      <c r="H523" s="271"/>
      <c r="I523" s="128"/>
      <c r="J523" s="128"/>
    </row>
    <row r="524" spans="1:10" x14ac:dyDescent="0.2">
      <c r="A524" s="270"/>
      <c r="B524" s="128"/>
      <c r="C524" s="271"/>
      <c r="D524" s="128"/>
      <c r="E524" s="128"/>
      <c r="F524" s="128"/>
      <c r="G524" s="128"/>
      <c r="H524" s="271"/>
      <c r="I524" s="128"/>
      <c r="J524" s="128"/>
    </row>
    <row r="525" spans="1:10" x14ac:dyDescent="0.2">
      <c r="A525" s="270"/>
      <c r="B525" s="128"/>
      <c r="C525" s="271"/>
      <c r="D525" s="128"/>
      <c r="E525" s="128"/>
      <c r="F525" s="128"/>
      <c r="G525" s="128"/>
      <c r="H525" s="271"/>
      <c r="I525" s="128"/>
      <c r="J525" s="128"/>
    </row>
    <row r="526" spans="1:10" x14ac:dyDescent="0.2">
      <c r="A526" s="270"/>
      <c r="B526" s="128"/>
      <c r="C526" s="271"/>
      <c r="D526" s="128"/>
      <c r="E526" s="128"/>
      <c r="F526" s="128"/>
      <c r="G526" s="128"/>
      <c r="H526" s="271"/>
      <c r="I526" s="128"/>
      <c r="J526" s="128"/>
    </row>
    <row r="527" spans="1:10" x14ac:dyDescent="0.2">
      <c r="A527" s="270"/>
      <c r="B527" s="128"/>
      <c r="C527" s="271"/>
      <c r="D527" s="128"/>
      <c r="E527" s="128"/>
      <c r="F527" s="128"/>
      <c r="G527" s="128"/>
      <c r="H527" s="271"/>
      <c r="I527" s="128"/>
      <c r="J527" s="128"/>
    </row>
    <row r="528" spans="1:10" x14ac:dyDescent="0.2">
      <c r="A528" s="270"/>
      <c r="B528" s="128"/>
      <c r="C528" s="271"/>
      <c r="D528" s="128"/>
      <c r="E528" s="128"/>
      <c r="F528" s="128"/>
      <c r="G528" s="128"/>
      <c r="H528" s="271"/>
      <c r="I528" s="128"/>
      <c r="J528" s="128"/>
    </row>
    <row r="529" spans="1:10" x14ac:dyDescent="0.2">
      <c r="A529" s="270"/>
      <c r="B529" s="128"/>
      <c r="C529" s="271"/>
      <c r="D529" s="128"/>
      <c r="E529" s="128"/>
      <c r="F529" s="128"/>
      <c r="G529" s="128"/>
      <c r="H529" s="271"/>
      <c r="I529" s="128"/>
      <c r="J529" s="128"/>
    </row>
    <row r="530" spans="1:10" x14ac:dyDescent="0.2">
      <c r="A530" s="270"/>
      <c r="B530" s="128"/>
      <c r="C530" s="271"/>
      <c r="D530" s="128"/>
      <c r="E530" s="128"/>
      <c r="F530" s="128"/>
      <c r="G530" s="128"/>
      <c r="H530" s="271"/>
      <c r="I530" s="128"/>
      <c r="J530" s="128"/>
    </row>
    <row r="531" spans="1:10" x14ac:dyDescent="0.2">
      <c r="A531" s="270"/>
      <c r="B531" s="128"/>
      <c r="C531" s="271"/>
      <c r="D531" s="128"/>
      <c r="E531" s="128"/>
      <c r="F531" s="128"/>
      <c r="G531" s="128"/>
      <c r="H531" s="271"/>
      <c r="I531" s="128"/>
      <c r="J531" s="128"/>
    </row>
    <row r="532" spans="1:10" x14ac:dyDescent="0.2">
      <c r="A532" s="270"/>
      <c r="B532" s="128"/>
      <c r="C532" s="271"/>
      <c r="D532" s="128"/>
      <c r="E532" s="128"/>
      <c r="F532" s="128"/>
      <c r="G532" s="128"/>
      <c r="H532" s="271"/>
      <c r="I532" s="128"/>
      <c r="J532" s="128"/>
    </row>
    <row r="533" spans="1:10" x14ac:dyDescent="0.2">
      <c r="A533" s="270"/>
      <c r="B533" s="128"/>
      <c r="C533" s="271"/>
      <c r="D533" s="128"/>
      <c r="E533" s="128"/>
      <c r="F533" s="128"/>
      <c r="G533" s="128"/>
      <c r="H533" s="271"/>
      <c r="I533" s="128"/>
      <c r="J533" s="128"/>
    </row>
    <row r="534" spans="1:10" x14ac:dyDescent="0.2">
      <c r="A534" s="270"/>
      <c r="B534" s="128"/>
      <c r="C534" s="271"/>
      <c r="D534" s="128"/>
      <c r="E534" s="128"/>
      <c r="F534" s="128"/>
      <c r="G534" s="128"/>
      <c r="H534" s="271"/>
      <c r="I534" s="128"/>
      <c r="J534" s="128"/>
    </row>
    <row r="535" spans="1:10" x14ac:dyDescent="0.2">
      <c r="A535" s="270"/>
      <c r="B535" s="128"/>
      <c r="C535" s="271"/>
      <c r="D535" s="128"/>
      <c r="E535" s="128"/>
      <c r="F535" s="128"/>
      <c r="G535" s="128"/>
      <c r="H535" s="271"/>
      <c r="I535" s="128"/>
      <c r="J535" s="128"/>
    </row>
    <row r="536" spans="1:10" x14ac:dyDescent="0.2">
      <c r="A536" s="270"/>
      <c r="B536" s="128"/>
      <c r="C536" s="271"/>
      <c r="D536" s="128"/>
      <c r="E536" s="128"/>
      <c r="F536" s="128"/>
      <c r="G536" s="128"/>
      <c r="H536" s="271"/>
      <c r="I536" s="128"/>
      <c r="J536" s="128"/>
    </row>
    <row r="537" spans="1:10" x14ac:dyDescent="0.2">
      <c r="A537" s="270"/>
      <c r="B537" s="128"/>
      <c r="C537" s="271"/>
      <c r="D537" s="128"/>
      <c r="E537" s="128"/>
      <c r="F537" s="128"/>
      <c r="G537" s="128"/>
      <c r="H537" s="271"/>
      <c r="I537" s="128"/>
      <c r="J537" s="128"/>
    </row>
    <row r="538" spans="1:10" x14ac:dyDescent="0.2">
      <c r="A538" s="270"/>
      <c r="B538" s="128"/>
      <c r="C538" s="271"/>
      <c r="D538" s="128"/>
      <c r="E538" s="128"/>
      <c r="F538" s="128"/>
      <c r="G538" s="128"/>
      <c r="H538" s="271"/>
      <c r="I538" s="128"/>
      <c r="J538" s="128"/>
    </row>
    <row r="539" spans="1:10" x14ac:dyDescent="0.2">
      <c r="A539" s="270"/>
      <c r="B539" s="128"/>
      <c r="C539" s="271"/>
      <c r="D539" s="128"/>
      <c r="E539" s="128"/>
      <c r="F539" s="128"/>
      <c r="G539" s="128"/>
      <c r="H539" s="271"/>
      <c r="I539" s="128"/>
      <c r="J539" s="128"/>
    </row>
    <row r="540" spans="1:10" x14ac:dyDescent="0.2">
      <c r="A540" s="270"/>
      <c r="B540" s="128"/>
      <c r="C540" s="271"/>
      <c r="D540" s="128"/>
      <c r="E540" s="128"/>
      <c r="F540" s="128"/>
      <c r="G540" s="128"/>
      <c r="H540" s="271"/>
      <c r="I540" s="128"/>
      <c r="J540" s="128"/>
    </row>
    <row r="541" spans="1:10" x14ac:dyDescent="0.2">
      <c r="A541" s="270"/>
      <c r="B541" s="128"/>
      <c r="C541" s="271"/>
      <c r="D541" s="128"/>
      <c r="E541" s="128"/>
      <c r="F541" s="128"/>
      <c r="G541" s="128"/>
      <c r="H541" s="271"/>
      <c r="I541" s="128"/>
      <c r="J541" s="128"/>
    </row>
    <row r="542" spans="1:10" x14ac:dyDescent="0.2">
      <c r="A542" s="270"/>
      <c r="B542" s="128"/>
      <c r="C542" s="271"/>
      <c r="D542" s="128"/>
      <c r="E542" s="128"/>
      <c r="F542" s="128"/>
      <c r="G542" s="128"/>
      <c r="H542" s="271"/>
      <c r="I542" s="128"/>
      <c r="J542" s="128"/>
    </row>
    <row r="543" spans="1:10" x14ac:dyDescent="0.2">
      <c r="A543" s="270"/>
      <c r="B543" s="128"/>
      <c r="C543" s="271"/>
      <c r="D543" s="128"/>
      <c r="E543" s="128"/>
      <c r="F543" s="128"/>
      <c r="G543" s="128"/>
      <c r="H543" s="271"/>
      <c r="I543" s="128"/>
      <c r="J543" s="128"/>
    </row>
    <row r="544" spans="1:10" x14ac:dyDescent="0.2">
      <c r="A544" s="270"/>
      <c r="B544" s="128"/>
      <c r="C544" s="271"/>
      <c r="D544" s="128"/>
      <c r="E544" s="128"/>
      <c r="F544" s="128"/>
      <c r="G544" s="128"/>
      <c r="H544" s="271"/>
      <c r="I544" s="128"/>
      <c r="J544" s="128"/>
    </row>
    <row r="545" spans="1:10" x14ac:dyDescent="0.2">
      <c r="A545" s="270"/>
      <c r="B545" s="128"/>
      <c r="C545" s="271"/>
      <c r="D545" s="128"/>
      <c r="E545" s="128"/>
      <c r="F545" s="128"/>
      <c r="G545" s="128"/>
      <c r="H545" s="271"/>
      <c r="I545" s="128"/>
      <c r="J545" s="128"/>
    </row>
    <row r="546" spans="1:10" x14ac:dyDescent="0.2">
      <c r="A546" s="270"/>
      <c r="B546" s="128"/>
      <c r="C546" s="271"/>
      <c r="D546" s="128"/>
      <c r="E546" s="128"/>
      <c r="F546" s="128"/>
      <c r="G546" s="128"/>
      <c r="H546" s="271"/>
      <c r="I546" s="128"/>
      <c r="J546" s="128"/>
    </row>
    <row r="547" spans="1:10" x14ac:dyDescent="0.2">
      <c r="A547" s="270"/>
      <c r="B547" s="128"/>
      <c r="C547" s="271"/>
      <c r="D547" s="128"/>
      <c r="E547" s="128"/>
      <c r="F547" s="128"/>
      <c r="G547" s="128"/>
      <c r="H547" s="271"/>
      <c r="I547" s="128"/>
      <c r="J547" s="128"/>
    </row>
    <row r="548" spans="1:10" x14ac:dyDescent="0.2">
      <c r="A548" s="270"/>
      <c r="B548" s="128"/>
      <c r="C548" s="271"/>
      <c r="D548" s="128"/>
      <c r="E548" s="128"/>
      <c r="F548" s="128"/>
      <c r="G548" s="128"/>
      <c r="H548" s="271"/>
      <c r="I548" s="128"/>
      <c r="J548" s="128"/>
    </row>
    <row r="549" spans="1:10" x14ac:dyDescent="0.2">
      <c r="A549" s="270"/>
      <c r="B549" s="128"/>
      <c r="C549" s="271"/>
      <c r="D549" s="128"/>
      <c r="E549" s="128"/>
      <c r="F549" s="128"/>
      <c r="G549" s="128"/>
      <c r="H549" s="271"/>
      <c r="I549" s="128"/>
      <c r="J549" s="128"/>
    </row>
    <row r="550" spans="1:10" x14ac:dyDescent="0.2">
      <c r="A550" s="270"/>
      <c r="B550" s="128"/>
      <c r="C550" s="271"/>
      <c r="D550" s="128"/>
      <c r="E550" s="128"/>
      <c r="F550" s="128"/>
      <c r="G550" s="128"/>
      <c r="H550" s="271"/>
      <c r="I550" s="128"/>
      <c r="J550" s="128"/>
    </row>
    <row r="551" spans="1:10" x14ac:dyDescent="0.2">
      <c r="A551" s="270"/>
      <c r="B551" s="128"/>
      <c r="C551" s="271"/>
      <c r="D551" s="128"/>
      <c r="E551" s="128"/>
      <c r="F551" s="128"/>
      <c r="G551" s="128"/>
      <c r="H551" s="271"/>
      <c r="I551" s="128"/>
      <c r="J551" s="128"/>
    </row>
    <row r="552" spans="1:10" x14ac:dyDescent="0.2">
      <c r="A552" s="270"/>
      <c r="B552" s="128"/>
      <c r="C552" s="271"/>
      <c r="D552" s="128"/>
      <c r="E552" s="128"/>
      <c r="F552" s="128"/>
      <c r="G552" s="128"/>
      <c r="H552" s="271"/>
      <c r="I552" s="128"/>
      <c r="J552" s="128"/>
    </row>
    <row r="553" spans="1:10" x14ac:dyDescent="0.2">
      <c r="A553" s="270"/>
      <c r="B553" s="128"/>
      <c r="C553" s="271"/>
      <c r="D553" s="128"/>
      <c r="E553" s="128"/>
      <c r="F553" s="128"/>
      <c r="G553" s="128"/>
      <c r="H553" s="271"/>
      <c r="I553" s="128"/>
      <c r="J553" s="128"/>
    </row>
    <row r="554" spans="1:10" x14ac:dyDescent="0.2">
      <c r="A554" s="270"/>
      <c r="B554" s="128"/>
      <c r="C554" s="271"/>
      <c r="D554" s="128"/>
      <c r="E554" s="128"/>
      <c r="F554" s="128"/>
      <c r="G554" s="128"/>
      <c r="H554" s="271"/>
      <c r="I554" s="128"/>
      <c r="J554" s="128"/>
    </row>
    <row r="555" spans="1:10" x14ac:dyDescent="0.2">
      <c r="A555" s="270"/>
      <c r="B555" s="128"/>
      <c r="C555" s="271"/>
      <c r="D555" s="128"/>
      <c r="E555" s="128"/>
      <c r="F555" s="128"/>
      <c r="G555" s="128"/>
      <c r="H555" s="271"/>
      <c r="I555" s="128"/>
      <c r="J555" s="128"/>
    </row>
    <row r="556" spans="1:10" x14ac:dyDescent="0.2">
      <c r="A556" s="270"/>
      <c r="B556" s="128"/>
      <c r="C556" s="271"/>
      <c r="D556" s="128"/>
      <c r="E556" s="128"/>
      <c r="F556" s="128"/>
      <c r="G556" s="128"/>
      <c r="H556" s="271"/>
      <c r="I556" s="128"/>
      <c r="J556" s="128"/>
    </row>
    <row r="557" spans="1:10" x14ac:dyDescent="0.2">
      <c r="A557" s="270"/>
      <c r="B557" s="128"/>
      <c r="C557" s="271"/>
      <c r="D557" s="128"/>
      <c r="E557" s="128"/>
      <c r="F557" s="128"/>
      <c r="G557" s="128"/>
      <c r="H557" s="271"/>
      <c r="I557" s="128"/>
      <c r="J557" s="128"/>
    </row>
    <row r="558" spans="1:10" x14ac:dyDescent="0.2">
      <c r="A558" s="270"/>
      <c r="B558" s="128"/>
      <c r="C558" s="271"/>
      <c r="D558" s="128"/>
      <c r="E558" s="128"/>
      <c r="F558" s="128"/>
      <c r="G558" s="128"/>
      <c r="H558" s="271"/>
      <c r="I558" s="128"/>
      <c r="J558" s="128"/>
    </row>
    <row r="559" spans="1:10" x14ac:dyDescent="0.2">
      <c r="A559" s="270"/>
      <c r="B559" s="128"/>
      <c r="C559" s="271"/>
      <c r="D559" s="128"/>
      <c r="E559" s="128"/>
      <c r="F559" s="128"/>
      <c r="G559" s="128"/>
      <c r="H559" s="271"/>
      <c r="I559" s="128"/>
      <c r="J559" s="128"/>
    </row>
    <row r="560" spans="1:10" x14ac:dyDescent="0.2">
      <c r="A560" s="270"/>
      <c r="B560" s="128"/>
      <c r="C560" s="271"/>
      <c r="D560" s="128"/>
      <c r="E560" s="128"/>
      <c r="F560" s="128"/>
      <c r="G560" s="128"/>
      <c r="H560" s="271"/>
      <c r="I560" s="128"/>
      <c r="J560" s="128"/>
    </row>
    <row r="561" spans="1:10" x14ac:dyDescent="0.2">
      <c r="A561" s="270"/>
      <c r="B561" s="128"/>
      <c r="C561" s="271"/>
      <c r="D561" s="128"/>
      <c r="E561" s="128"/>
      <c r="F561" s="128"/>
      <c r="G561" s="128"/>
      <c r="H561" s="271"/>
      <c r="I561" s="128"/>
      <c r="J561" s="128"/>
    </row>
    <row r="562" spans="1:10" x14ac:dyDescent="0.2">
      <c r="A562" s="270"/>
      <c r="B562" s="128"/>
      <c r="C562" s="271"/>
      <c r="D562" s="128"/>
      <c r="E562" s="128"/>
      <c r="F562" s="128"/>
      <c r="G562" s="128"/>
      <c r="H562" s="271"/>
      <c r="I562" s="128"/>
      <c r="J562" s="128"/>
    </row>
    <row r="563" spans="1:10" x14ac:dyDescent="0.2">
      <c r="A563" s="270"/>
      <c r="B563" s="128"/>
      <c r="C563" s="271"/>
      <c r="D563" s="128"/>
      <c r="E563" s="128"/>
      <c r="F563" s="128"/>
      <c r="G563" s="128"/>
      <c r="H563" s="271"/>
      <c r="I563" s="128"/>
      <c r="J563" s="128"/>
    </row>
    <row r="564" spans="1:10" x14ac:dyDescent="0.2">
      <c r="A564" s="270"/>
      <c r="B564" s="128"/>
      <c r="C564" s="271"/>
      <c r="D564" s="128"/>
      <c r="E564" s="128"/>
      <c r="F564" s="128"/>
      <c r="G564" s="128"/>
      <c r="H564" s="271"/>
      <c r="I564" s="128"/>
      <c r="J564" s="128"/>
    </row>
    <row r="565" spans="1:10" x14ac:dyDescent="0.2">
      <c r="A565" s="270"/>
      <c r="B565" s="128"/>
      <c r="C565" s="271"/>
      <c r="D565" s="128"/>
      <c r="E565" s="128"/>
      <c r="F565" s="128"/>
      <c r="G565" s="128"/>
      <c r="H565" s="271"/>
      <c r="I565" s="128"/>
      <c r="J565" s="128"/>
    </row>
    <row r="566" spans="1:10" x14ac:dyDescent="0.2">
      <c r="A566" s="270"/>
      <c r="B566" s="128"/>
      <c r="C566" s="271"/>
      <c r="D566" s="128"/>
      <c r="E566" s="128"/>
      <c r="F566" s="128"/>
      <c r="G566" s="128"/>
      <c r="H566" s="271"/>
      <c r="I566" s="128"/>
      <c r="J566" s="128"/>
    </row>
    <row r="567" spans="1:10" x14ac:dyDescent="0.2">
      <c r="A567" s="270"/>
      <c r="B567" s="128"/>
      <c r="C567" s="271"/>
      <c r="D567" s="128"/>
      <c r="E567" s="128"/>
      <c r="F567" s="128"/>
      <c r="G567" s="128"/>
      <c r="H567" s="271"/>
      <c r="I567" s="128"/>
      <c r="J567" s="128"/>
    </row>
    <row r="568" spans="1:10" x14ac:dyDescent="0.2">
      <c r="A568" s="270"/>
      <c r="B568" s="128"/>
      <c r="C568" s="271"/>
      <c r="D568" s="128"/>
      <c r="E568" s="128"/>
      <c r="F568" s="128"/>
      <c r="G568" s="128"/>
      <c r="H568" s="271"/>
      <c r="I568" s="128"/>
      <c r="J568" s="128"/>
    </row>
    <row r="569" spans="1:10" x14ac:dyDescent="0.2">
      <c r="A569" s="270"/>
      <c r="B569" s="128"/>
      <c r="C569" s="271"/>
      <c r="D569" s="128"/>
      <c r="E569" s="128"/>
      <c r="F569" s="128"/>
      <c r="G569" s="128"/>
      <c r="H569" s="271"/>
      <c r="I569" s="128"/>
      <c r="J569" s="128"/>
    </row>
    <row r="570" spans="1:10" x14ac:dyDescent="0.2">
      <c r="A570" s="270"/>
      <c r="B570" s="128"/>
      <c r="C570" s="271"/>
      <c r="D570" s="128"/>
      <c r="E570" s="128"/>
      <c r="F570" s="128"/>
      <c r="G570" s="128"/>
      <c r="H570" s="271"/>
      <c r="I570" s="128"/>
      <c r="J570" s="128"/>
    </row>
    <row r="571" spans="1:10" x14ac:dyDescent="0.2">
      <c r="A571" s="270"/>
      <c r="B571" s="128"/>
      <c r="C571" s="271"/>
      <c r="D571" s="128"/>
      <c r="E571" s="128"/>
      <c r="F571" s="128"/>
      <c r="G571" s="128"/>
      <c r="H571" s="271"/>
      <c r="I571" s="128"/>
      <c r="J571" s="128"/>
    </row>
    <row r="572" spans="1:10" x14ac:dyDescent="0.2">
      <c r="A572" s="270"/>
      <c r="B572" s="128"/>
      <c r="C572" s="271"/>
      <c r="D572" s="128"/>
      <c r="E572" s="128"/>
      <c r="F572" s="128"/>
      <c r="G572" s="128"/>
      <c r="H572" s="271"/>
      <c r="I572" s="128"/>
      <c r="J572" s="128"/>
    </row>
    <row r="573" spans="1:10" x14ac:dyDescent="0.2">
      <c r="A573" s="270"/>
      <c r="B573" s="128"/>
      <c r="C573" s="271"/>
      <c r="D573" s="128"/>
      <c r="E573" s="128"/>
      <c r="F573" s="128"/>
      <c r="G573" s="128"/>
      <c r="H573" s="271"/>
      <c r="I573" s="128"/>
      <c r="J573" s="128"/>
    </row>
    <row r="574" spans="1:10" x14ac:dyDescent="0.2">
      <c r="A574" s="270"/>
      <c r="B574" s="128"/>
      <c r="C574" s="271"/>
      <c r="D574" s="128"/>
      <c r="E574" s="128"/>
      <c r="F574" s="128"/>
      <c r="G574" s="128"/>
      <c r="H574" s="271"/>
      <c r="I574" s="128"/>
      <c r="J574" s="128"/>
    </row>
    <row r="575" spans="1:10" x14ac:dyDescent="0.2">
      <c r="A575" s="270"/>
      <c r="B575" s="128"/>
      <c r="C575" s="271"/>
      <c r="D575" s="128"/>
      <c r="E575" s="128"/>
      <c r="F575" s="128"/>
      <c r="G575" s="128"/>
      <c r="H575" s="271"/>
      <c r="I575" s="128"/>
      <c r="J575" s="128"/>
    </row>
    <row r="576" spans="1:10" x14ac:dyDescent="0.2">
      <c r="A576" s="270"/>
      <c r="B576" s="128"/>
      <c r="C576" s="271"/>
      <c r="D576" s="128"/>
      <c r="E576" s="128"/>
      <c r="F576" s="128"/>
      <c r="G576" s="128"/>
      <c r="H576" s="271"/>
      <c r="I576" s="128"/>
      <c r="J576" s="128"/>
    </row>
    <row r="577" spans="1:10" x14ac:dyDescent="0.2">
      <c r="A577" s="270"/>
      <c r="B577" s="128"/>
      <c r="C577" s="271"/>
      <c r="D577" s="128"/>
      <c r="E577" s="128"/>
      <c r="F577" s="128"/>
      <c r="G577" s="128"/>
      <c r="H577" s="271"/>
      <c r="I577" s="128"/>
      <c r="J577" s="128"/>
    </row>
    <row r="578" spans="1:10" x14ac:dyDescent="0.2">
      <c r="A578" s="270"/>
      <c r="B578" s="128"/>
      <c r="C578" s="271"/>
      <c r="D578" s="128"/>
      <c r="E578" s="128"/>
      <c r="F578" s="128"/>
      <c r="G578" s="128"/>
      <c r="H578" s="271"/>
      <c r="I578" s="128"/>
      <c r="J578" s="128"/>
    </row>
    <row r="579" spans="1:10" x14ac:dyDescent="0.2">
      <c r="A579" s="270"/>
      <c r="B579" s="128"/>
      <c r="C579" s="271"/>
      <c r="D579" s="128"/>
      <c r="E579" s="128"/>
      <c r="F579" s="128"/>
      <c r="G579" s="128"/>
      <c r="H579" s="271"/>
      <c r="I579" s="128"/>
      <c r="J579" s="128"/>
    </row>
    <row r="580" spans="1:10" x14ac:dyDescent="0.2">
      <c r="A580" s="270"/>
      <c r="B580" s="128"/>
      <c r="C580" s="271"/>
      <c r="D580" s="128"/>
      <c r="E580" s="128"/>
      <c r="F580" s="128"/>
      <c r="G580" s="128"/>
      <c r="H580" s="271"/>
      <c r="I580" s="128"/>
      <c r="J580" s="128"/>
    </row>
    <row r="581" spans="1:10" x14ac:dyDescent="0.2">
      <c r="A581" s="270"/>
      <c r="B581" s="128"/>
      <c r="C581" s="271"/>
      <c r="D581" s="128"/>
      <c r="E581" s="128"/>
      <c r="F581" s="128"/>
      <c r="G581" s="128"/>
      <c r="H581" s="271"/>
      <c r="I581" s="128"/>
      <c r="J581" s="128"/>
    </row>
    <row r="582" spans="1:10" x14ac:dyDescent="0.2">
      <c r="A582" s="270"/>
      <c r="B582" s="128"/>
      <c r="C582" s="271"/>
      <c r="D582" s="128"/>
      <c r="E582" s="128"/>
      <c r="F582" s="128"/>
      <c r="G582" s="128"/>
      <c r="H582" s="271"/>
      <c r="I582" s="128"/>
      <c r="J582" s="128"/>
    </row>
    <row r="583" spans="1:10" x14ac:dyDescent="0.2">
      <c r="A583" s="270"/>
      <c r="B583" s="128"/>
      <c r="C583" s="271"/>
      <c r="D583" s="128"/>
      <c r="E583" s="128"/>
      <c r="F583" s="128"/>
      <c r="G583" s="128"/>
      <c r="H583" s="271"/>
      <c r="I583" s="128"/>
      <c r="J583" s="128"/>
    </row>
    <row r="584" spans="1:10" x14ac:dyDescent="0.2">
      <c r="A584" s="270"/>
      <c r="B584" s="128"/>
      <c r="C584" s="271"/>
      <c r="D584" s="128"/>
      <c r="E584" s="128"/>
      <c r="F584" s="128"/>
      <c r="G584" s="128"/>
      <c r="H584" s="271"/>
      <c r="I584" s="128"/>
      <c r="J584" s="128"/>
    </row>
    <row r="585" spans="1:10" x14ac:dyDescent="0.2">
      <c r="A585" s="270"/>
      <c r="B585" s="128"/>
      <c r="C585" s="271"/>
      <c r="D585" s="128"/>
      <c r="E585" s="128"/>
      <c r="F585" s="128"/>
      <c r="G585" s="128"/>
      <c r="H585" s="271"/>
      <c r="I585" s="128"/>
      <c r="J585" s="128"/>
    </row>
    <row r="586" spans="1:10" x14ac:dyDescent="0.2">
      <c r="A586" s="270"/>
      <c r="B586" s="128"/>
      <c r="C586" s="271"/>
      <c r="D586" s="128"/>
      <c r="E586" s="128"/>
      <c r="F586" s="128"/>
      <c r="G586" s="128"/>
      <c r="H586" s="271"/>
      <c r="I586" s="128"/>
      <c r="J586" s="128"/>
    </row>
    <row r="587" spans="1:10" x14ac:dyDescent="0.2">
      <c r="A587" s="270"/>
      <c r="B587" s="128"/>
      <c r="C587" s="271"/>
      <c r="D587" s="128"/>
      <c r="E587" s="128"/>
      <c r="F587" s="128"/>
      <c r="G587" s="128"/>
      <c r="H587" s="271"/>
      <c r="I587" s="128"/>
      <c r="J587" s="128"/>
    </row>
    <row r="588" spans="1:10" x14ac:dyDescent="0.2">
      <c r="A588" s="270"/>
      <c r="B588" s="128"/>
      <c r="C588" s="271"/>
      <c r="D588" s="128"/>
      <c r="E588" s="128"/>
      <c r="F588" s="128"/>
      <c r="G588" s="128"/>
      <c r="H588" s="271"/>
      <c r="I588" s="128"/>
      <c r="J588" s="128"/>
    </row>
    <row r="589" spans="1:10" x14ac:dyDescent="0.2">
      <c r="A589" s="270"/>
      <c r="B589" s="128"/>
      <c r="C589" s="271"/>
      <c r="D589" s="128"/>
      <c r="E589" s="128"/>
      <c r="F589" s="128"/>
      <c r="G589" s="128"/>
      <c r="H589" s="271"/>
      <c r="I589" s="128"/>
      <c r="J589" s="128"/>
    </row>
    <row r="590" spans="1:10" x14ac:dyDescent="0.2">
      <c r="A590" s="270"/>
      <c r="B590" s="128"/>
      <c r="C590" s="271"/>
      <c r="D590" s="128"/>
      <c r="E590" s="128"/>
      <c r="F590" s="128"/>
      <c r="G590" s="128"/>
      <c r="H590" s="271"/>
      <c r="I590" s="128"/>
      <c r="J590" s="128"/>
    </row>
    <row r="591" spans="1:10" x14ac:dyDescent="0.2">
      <c r="A591" s="270"/>
      <c r="B591" s="128"/>
      <c r="C591" s="271"/>
      <c r="D591" s="128"/>
      <c r="E591" s="128"/>
      <c r="F591" s="128"/>
      <c r="G591" s="128"/>
      <c r="H591" s="271"/>
      <c r="I591" s="128"/>
      <c r="J591" s="128"/>
    </row>
    <row r="592" spans="1:10" x14ac:dyDescent="0.2">
      <c r="A592" s="270"/>
      <c r="B592" s="128"/>
      <c r="C592" s="271"/>
      <c r="D592" s="128"/>
      <c r="E592" s="128"/>
      <c r="F592" s="128"/>
      <c r="G592" s="128"/>
      <c r="H592" s="271"/>
      <c r="I592" s="128"/>
      <c r="J592" s="128"/>
    </row>
    <row r="593" spans="1:10" x14ac:dyDescent="0.2">
      <c r="A593" s="270"/>
      <c r="B593" s="128"/>
      <c r="C593" s="271"/>
      <c r="D593" s="128"/>
      <c r="E593" s="128"/>
      <c r="F593" s="128"/>
      <c r="G593" s="128"/>
      <c r="H593" s="271"/>
      <c r="I593" s="128"/>
      <c r="J593" s="128"/>
    </row>
    <row r="594" spans="1:10" x14ac:dyDescent="0.2">
      <c r="A594" s="270"/>
      <c r="B594" s="128"/>
      <c r="C594" s="271"/>
      <c r="D594" s="128"/>
      <c r="E594" s="128"/>
      <c r="F594" s="128"/>
      <c r="G594" s="128"/>
      <c r="H594" s="271"/>
      <c r="I594" s="128"/>
      <c r="J594" s="128"/>
    </row>
    <row r="595" spans="1:10" x14ac:dyDescent="0.2">
      <c r="A595" s="270"/>
      <c r="B595" s="128"/>
      <c r="C595" s="271"/>
      <c r="D595" s="128"/>
      <c r="E595" s="128"/>
      <c r="F595" s="128"/>
      <c r="G595" s="128"/>
      <c r="H595" s="271"/>
      <c r="I595" s="128"/>
      <c r="J595" s="128"/>
    </row>
    <row r="596" spans="1:10" x14ac:dyDescent="0.2">
      <c r="A596" s="270"/>
      <c r="B596" s="128"/>
      <c r="C596" s="271"/>
      <c r="D596" s="128"/>
      <c r="E596" s="128"/>
      <c r="F596" s="128"/>
      <c r="G596" s="128"/>
      <c r="H596" s="271"/>
      <c r="I596" s="128"/>
      <c r="J596" s="128"/>
    </row>
    <row r="597" spans="1:10" x14ac:dyDescent="0.2">
      <c r="A597" s="270"/>
      <c r="B597" s="128"/>
      <c r="C597" s="271"/>
      <c r="D597" s="128"/>
      <c r="E597" s="128"/>
      <c r="F597" s="128"/>
      <c r="G597" s="128"/>
      <c r="H597" s="271"/>
      <c r="I597" s="128"/>
      <c r="J597" s="128"/>
    </row>
    <row r="598" spans="1:10" x14ac:dyDescent="0.2">
      <c r="A598" s="270"/>
      <c r="B598" s="128"/>
      <c r="C598" s="271"/>
      <c r="D598" s="128"/>
      <c r="E598" s="128"/>
      <c r="F598" s="128"/>
      <c r="G598" s="128"/>
      <c r="H598" s="271"/>
      <c r="I598" s="128"/>
      <c r="J598" s="128"/>
    </row>
    <row r="599" spans="1:10" x14ac:dyDescent="0.2">
      <c r="A599" s="270"/>
      <c r="B599" s="128"/>
      <c r="C599" s="271"/>
      <c r="D599" s="128"/>
      <c r="E599" s="128"/>
      <c r="F599" s="128"/>
      <c r="G599" s="128"/>
      <c r="H599" s="271"/>
      <c r="I599" s="128"/>
      <c r="J599" s="128"/>
    </row>
    <row r="600" spans="1:10" x14ac:dyDescent="0.2">
      <c r="A600" s="270"/>
      <c r="B600" s="128"/>
      <c r="C600" s="271"/>
      <c r="D600" s="128"/>
      <c r="E600" s="128"/>
      <c r="F600" s="128"/>
      <c r="G600" s="128"/>
      <c r="H600" s="271"/>
      <c r="I600" s="128"/>
      <c r="J600" s="128"/>
    </row>
    <row r="601" spans="1:10" x14ac:dyDescent="0.2">
      <c r="A601" s="270"/>
      <c r="B601" s="128"/>
      <c r="C601" s="271"/>
      <c r="D601" s="128"/>
      <c r="E601" s="128"/>
      <c r="F601" s="128"/>
      <c r="G601" s="128"/>
      <c r="H601" s="271"/>
      <c r="I601" s="128"/>
      <c r="J601" s="128"/>
    </row>
    <row r="602" spans="1:10" x14ac:dyDescent="0.2">
      <c r="A602" s="270"/>
      <c r="B602" s="128"/>
      <c r="C602" s="271"/>
      <c r="D602" s="128"/>
      <c r="E602" s="128"/>
      <c r="F602" s="128"/>
      <c r="G602" s="128"/>
      <c r="H602" s="271"/>
      <c r="I602" s="128"/>
      <c r="J602" s="128"/>
    </row>
    <row r="603" spans="1:10" x14ac:dyDescent="0.2">
      <c r="A603" s="270"/>
      <c r="B603" s="128"/>
      <c r="C603" s="271"/>
      <c r="D603" s="128"/>
      <c r="E603" s="128"/>
      <c r="F603" s="128"/>
      <c r="G603" s="128"/>
      <c r="H603" s="271"/>
      <c r="I603" s="128"/>
      <c r="J603" s="128"/>
    </row>
    <row r="604" spans="1:10" x14ac:dyDescent="0.2">
      <c r="A604" s="270"/>
      <c r="B604" s="128"/>
      <c r="C604" s="271"/>
      <c r="D604" s="128"/>
      <c r="E604" s="128"/>
      <c r="F604" s="128"/>
      <c r="G604" s="128"/>
      <c r="H604" s="271"/>
      <c r="I604" s="128"/>
      <c r="J604" s="128"/>
    </row>
    <row r="605" spans="1:10" x14ac:dyDescent="0.2">
      <c r="A605" s="270"/>
      <c r="B605" s="128"/>
      <c r="C605" s="271"/>
      <c r="D605" s="128"/>
      <c r="E605" s="128"/>
      <c r="F605" s="128"/>
      <c r="G605" s="128"/>
      <c r="H605" s="271"/>
      <c r="I605" s="128"/>
      <c r="J605" s="128"/>
    </row>
    <row r="606" spans="1:10" x14ac:dyDescent="0.2">
      <c r="A606" s="270"/>
      <c r="B606" s="128"/>
      <c r="C606" s="271"/>
      <c r="D606" s="128"/>
      <c r="E606" s="128"/>
      <c r="F606" s="128"/>
      <c r="G606" s="128"/>
      <c r="H606" s="271"/>
      <c r="I606" s="128"/>
      <c r="J606" s="128"/>
    </row>
    <row r="607" spans="1:10" x14ac:dyDescent="0.2">
      <c r="A607" s="270"/>
      <c r="B607" s="128"/>
      <c r="C607" s="271"/>
      <c r="D607" s="128"/>
      <c r="E607" s="128"/>
      <c r="F607" s="128"/>
      <c r="G607" s="128"/>
      <c r="H607" s="271"/>
      <c r="I607" s="128"/>
      <c r="J607" s="128"/>
    </row>
    <row r="608" spans="1:10" x14ac:dyDescent="0.2">
      <c r="A608" s="270"/>
      <c r="B608" s="128"/>
      <c r="C608" s="271"/>
      <c r="D608" s="128"/>
      <c r="E608" s="128"/>
      <c r="F608" s="128"/>
      <c r="G608" s="128"/>
      <c r="H608" s="271"/>
      <c r="I608" s="128"/>
      <c r="J608" s="128"/>
    </row>
    <row r="609" spans="1:10" x14ac:dyDescent="0.2">
      <c r="A609" s="270"/>
      <c r="B609" s="128"/>
      <c r="C609" s="271"/>
      <c r="D609" s="128"/>
      <c r="E609" s="128"/>
      <c r="F609" s="128"/>
      <c r="G609" s="128"/>
      <c r="H609" s="271"/>
      <c r="I609" s="128"/>
      <c r="J609" s="128"/>
    </row>
    <row r="610" spans="1:10" x14ac:dyDescent="0.2">
      <c r="A610" s="270"/>
      <c r="B610" s="128"/>
      <c r="C610" s="271"/>
      <c r="D610" s="128"/>
      <c r="E610" s="128"/>
      <c r="F610" s="128"/>
      <c r="G610" s="128"/>
      <c r="H610" s="271"/>
      <c r="I610" s="128"/>
      <c r="J610" s="128"/>
    </row>
    <row r="611" spans="1:10" x14ac:dyDescent="0.2">
      <c r="A611" s="270"/>
      <c r="B611" s="128"/>
      <c r="C611" s="271"/>
      <c r="D611" s="128"/>
      <c r="E611" s="128"/>
      <c r="F611" s="128"/>
      <c r="G611" s="128"/>
      <c r="H611" s="271"/>
      <c r="I611" s="128"/>
      <c r="J611" s="128"/>
    </row>
    <row r="612" spans="1:10" x14ac:dyDescent="0.2">
      <c r="A612" s="270"/>
      <c r="B612" s="128"/>
      <c r="C612" s="271"/>
      <c r="D612" s="128"/>
      <c r="E612" s="128"/>
      <c r="F612" s="128"/>
      <c r="G612" s="128"/>
      <c r="H612" s="271"/>
      <c r="I612" s="128"/>
      <c r="J612" s="128"/>
    </row>
    <row r="613" spans="1:10" x14ac:dyDescent="0.2">
      <c r="A613" s="270"/>
      <c r="B613" s="128"/>
      <c r="C613" s="271"/>
      <c r="D613" s="128"/>
      <c r="E613" s="128"/>
      <c r="F613" s="128"/>
      <c r="G613" s="128"/>
      <c r="H613" s="271"/>
      <c r="I613" s="128"/>
      <c r="J613" s="128"/>
    </row>
    <row r="614" spans="1:10" x14ac:dyDescent="0.2">
      <c r="A614" s="270"/>
      <c r="B614" s="128"/>
      <c r="C614" s="271"/>
      <c r="D614" s="128"/>
      <c r="E614" s="128"/>
      <c r="F614" s="128"/>
      <c r="G614" s="128"/>
      <c r="H614" s="271"/>
      <c r="I614" s="128"/>
      <c r="J614" s="128"/>
    </row>
    <row r="615" spans="1:10" x14ac:dyDescent="0.2">
      <c r="A615" s="270"/>
      <c r="B615" s="128"/>
      <c r="C615" s="271"/>
      <c r="D615" s="128"/>
      <c r="E615" s="128"/>
      <c r="F615" s="128"/>
      <c r="G615" s="128"/>
      <c r="H615" s="271"/>
      <c r="I615" s="128"/>
      <c r="J615" s="128"/>
    </row>
    <row r="616" spans="1:10" x14ac:dyDescent="0.2">
      <c r="A616" s="270"/>
      <c r="B616" s="128"/>
      <c r="C616" s="271"/>
      <c r="D616" s="128"/>
      <c r="E616" s="128"/>
      <c r="F616" s="128"/>
      <c r="G616" s="128"/>
      <c r="H616" s="271"/>
      <c r="I616" s="128"/>
      <c r="J616" s="128"/>
    </row>
    <row r="617" spans="1:10" x14ac:dyDescent="0.2">
      <c r="A617" s="270"/>
      <c r="B617" s="128"/>
      <c r="C617" s="271"/>
      <c r="D617" s="128"/>
      <c r="E617" s="128"/>
      <c r="F617" s="128"/>
      <c r="G617" s="128"/>
      <c r="H617" s="271"/>
      <c r="I617" s="128"/>
      <c r="J617" s="128"/>
    </row>
    <row r="618" spans="1:10" x14ac:dyDescent="0.2">
      <c r="A618" s="270"/>
      <c r="B618" s="128"/>
      <c r="C618" s="271"/>
      <c r="D618" s="128"/>
      <c r="E618" s="128"/>
      <c r="F618" s="128"/>
      <c r="G618" s="128"/>
      <c r="H618" s="271"/>
      <c r="I618" s="128"/>
      <c r="J618" s="128"/>
    </row>
    <row r="619" spans="1:10" x14ac:dyDescent="0.2">
      <c r="A619" s="270"/>
      <c r="B619" s="128"/>
      <c r="C619" s="271"/>
      <c r="D619" s="128"/>
      <c r="E619" s="128"/>
      <c r="F619" s="128"/>
      <c r="G619" s="128"/>
      <c r="H619" s="271"/>
      <c r="I619" s="128"/>
      <c r="J619" s="128"/>
    </row>
    <row r="620" spans="1:10" x14ac:dyDescent="0.2">
      <c r="A620" s="270"/>
      <c r="B620" s="128"/>
      <c r="C620" s="271"/>
      <c r="D620" s="128"/>
      <c r="E620" s="128"/>
      <c r="F620" s="128"/>
      <c r="G620" s="128"/>
      <c r="H620" s="271"/>
      <c r="I620" s="128"/>
      <c r="J620" s="128"/>
    </row>
    <row r="621" spans="1:10" x14ac:dyDescent="0.2">
      <c r="A621" s="270"/>
      <c r="B621" s="128"/>
      <c r="C621" s="271"/>
      <c r="D621" s="128"/>
      <c r="E621" s="128"/>
      <c r="F621" s="128"/>
      <c r="G621" s="128"/>
      <c r="H621" s="271"/>
      <c r="I621" s="128"/>
      <c r="J621" s="128"/>
    </row>
    <row r="622" spans="1:10" x14ac:dyDescent="0.2">
      <c r="A622" s="270"/>
      <c r="B622" s="128"/>
      <c r="C622" s="271"/>
      <c r="D622" s="128"/>
      <c r="E622" s="128"/>
      <c r="F622" s="128"/>
      <c r="G622" s="128"/>
      <c r="H622" s="271"/>
      <c r="I622" s="128"/>
      <c r="J622" s="128"/>
    </row>
    <row r="623" spans="1:10" x14ac:dyDescent="0.2">
      <c r="A623" s="270"/>
      <c r="B623" s="128"/>
      <c r="C623" s="271"/>
      <c r="D623" s="128"/>
      <c r="E623" s="128"/>
      <c r="F623" s="128"/>
      <c r="G623" s="128"/>
      <c r="H623" s="271"/>
      <c r="I623" s="128"/>
      <c r="J623" s="128"/>
    </row>
    <row r="624" spans="1:10" x14ac:dyDescent="0.2">
      <c r="A624" s="270"/>
      <c r="B624" s="128"/>
      <c r="C624" s="271"/>
      <c r="D624" s="128"/>
      <c r="E624" s="128"/>
      <c r="F624" s="128"/>
      <c r="G624" s="128"/>
      <c r="H624" s="271"/>
      <c r="I624" s="128"/>
      <c r="J624" s="128"/>
    </row>
    <row r="625" spans="1:10" x14ac:dyDescent="0.2">
      <c r="A625" s="270"/>
      <c r="B625" s="128"/>
      <c r="C625" s="271"/>
      <c r="D625" s="128"/>
      <c r="E625" s="128"/>
      <c r="F625" s="128"/>
      <c r="G625" s="128"/>
      <c r="H625" s="271"/>
      <c r="I625" s="128"/>
      <c r="J625" s="128"/>
    </row>
    <row r="626" spans="1:10" x14ac:dyDescent="0.2">
      <c r="A626" s="270"/>
      <c r="B626" s="128"/>
      <c r="C626" s="271"/>
      <c r="D626" s="128"/>
      <c r="E626" s="128"/>
      <c r="F626" s="128"/>
      <c r="G626" s="128"/>
      <c r="H626" s="271"/>
      <c r="I626" s="128"/>
      <c r="J626" s="128"/>
    </row>
    <row r="627" spans="1:10" x14ac:dyDescent="0.2">
      <c r="A627" s="270"/>
      <c r="B627" s="128"/>
      <c r="C627" s="271"/>
      <c r="D627" s="128"/>
      <c r="E627" s="128"/>
      <c r="F627" s="128"/>
      <c r="G627" s="128"/>
      <c r="H627" s="271"/>
      <c r="I627" s="128"/>
      <c r="J627" s="128"/>
    </row>
    <row r="628" spans="1:10" x14ac:dyDescent="0.2">
      <c r="A628" s="270"/>
      <c r="B628" s="128"/>
      <c r="C628" s="271"/>
      <c r="D628" s="128"/>
      <c r="E628" s="128"/>
      <c r="F628" s="128"/>
      <c r="G628" s="128"/>
      <c r="H628" s="271"/>
      <c r="I628" s="128"/>
      <c r="J628" s="128"/>
    </row>
    <row r="629" spans="1:10" x14ac:dyDescent="0.2">
      <c r="A629" s="270"/>
      <c r="B629" s="128"/>
      <c r="C629" s="271"/>
      <c r="D629" s="128"/>
      <c r="E629" s="128"/>
      <c r="F629" s="128"/>
      <c r="G629" s="128"/>
      <c r="H629" s="271"/>
      <c r="I629" s="128"/>
      <c r="J629" s="128"/>
    </row>
    <row r="630" spans="1:10" x14ac:dyDescent="0.2">
      <c r="A630" s="270"/>
      <c r="B630" s="128"/>
      <c r="C630" s="271"/>
      <c r="D630" s="128"/>
      <c r="E630" s="128"/>
      <c r="F630" s="128"/>
      <c r="G630" s="128"/>
      <c r="H630" s="271"/>
      <c r="I630" s="128"/>
      <c r="J630" s="128"/>
    </row>
    <row r="631" spans="1:10" x14ac:dyDescent="0.2">
      <c r="A631" s="270"/>
      <c r="B631" s="128"/>
      <c r="C631" s="271"/>
      <c r="D631" s="128"/>
      <c r="E631" s="128"/>
      <c r="F631" s="128"/>
      <c r="G631" s="128"/>
      <c r="H631" s="271"/>
      <c r="I631" s="128"/>
      <c r="J631" s="128"/>
    </row>
    <row r="632" spans="1:10" x14ac:dyDescent="0.2">
      <c r="A632" s="270"/>
      <c r="B632" s="128"/>
      <c r="C632" s="271"/>
      <c r="D632" s="128"/>
      <c r="E632" s="128"/>
      <c r="F632" s="128"/>
      <c r="G632" s="128"/>
      <c r="H632" s="271"/>
      <c r="I632" s="128"/>
      <c r="J632" s="128"/>
    </row>
    <row r="633" spans="1:10" x14ac:dyDescent="0.2">
      <c r="A633" s="270"/>
      <c r="B633" s="128"/>
      <c r="C633" s="271"/>
      <c r="D633" s="128"/>
      <c r="E633" s="128"/>
      <c r="F633" s="128"/>
      <c r="G633" s="128"/>
      <c r="H633" s="271"/>
      <c r="I633" s="128"/>
      <c r="J633" s="128"/>
    </row>
    <row r="634" spans="1:10" x14ac:dyDescent="0.2">
      <c r="A634" s="270"/>
      <c r="B634" s="128"/>
      <c r="C634" s="271"/>
      <c r="D634" s="128"/>
      <c r="E634" s="128"/>
      <c r="F634" s="128"/>
      <c r="G634" s="128"/>
      <c r="H634" s="271"/>
      <c r="I634" s="128"/>
      <c r="J634" s="128"/>
    </row>
    <row r="635" spans="1:10" x14ac:dyDescent="0.2">
      <c r="A635" s="270"/>
      <c r="B635" s="128"/>
      <c r="C635" s="271"/>
      <c r="D635" s="128"/>
      <c r="E635" s="128"/>
      <c r="F635" s="128"/>
      <c r="G635" s="128"/>
      <c r="H635" s="271"/>
      <c r="I635" s="128"/>
      <c r="J635" s="128"/>
    </row>
    <row r="636" spans="1:10" x14ac:dyDescent="0.2">
      <c r="A636" s="270"/>
      <c r="B636" s="128"/>
      <c r="C636" s="271"/>
      <c r="D636" s="128"/>
      <c r="E636" s="128"/>
      <c r="F636" s="128"/>
      <c r="G636" s="128"/>
      <c r="H636" s="271"/>
      <c r="I636" s="128"/>
      <c r="J636" s="128"/>
    </row>
    <row r="637" spans="1:10" x14ac:dyDescent="0.2">
      <c r="A637" s="270"/>
      <c r="B637" s="128"/>
      <c r="C637" s="271"/>
      <c r="D637" s="128"/>
      <c r="E637" s="128"/>
      <c r="F637" s="128"/>
      <c r="G637" s="128"/>
      <c r="H637" s="271"/>
      <c r="I637" s="128"/>
      <c r="J637" s="128"/>
    </row>
    <row r="638" spans="1:10" x14ac:dyDescent="0.2">
      <c r="A638" s="270"/>
      <c r="B638" s="128"/>
      <c r="C638" s="271"/>
      <c r="D638" s="128"/>
      <c r="E638" s="128"/>
      <c r="F638" s="128"/>
      <c r="G638" s="128"/>
      <c r="H638" s="271"/>
      <c r="I638" s="128"/>
      <c r="J638" s="128"/>
    </row>
    <row r="639" spans="1:10" x14ac:dyDescent="0.2">
      <c r="A639" s="270"/>
      <c r="B639" s="128"/>
      <c r="C639" s="271"/>
      <c r="D639" s="128"/>
      <c r="E639" s="128"/>
      <c r="F639" s="128"/>
      <c r="G639" s="128"/>
      <c r="H639" s="271"/>
      <c r="I639" s="128"/>
      <c r="J639" s="128"/>
    </row>
    <row r="640" spans="1:10" x14ac:dyDescent="0.2">
      <c r="A640" s="270"/>
      <c r="B640" s="128"/>
      <c r="C640" s="271"/>
      <c r="D640" s="128"/>
      <c r="E640" s="128"/>
      <c r="F640" s="128"/>
      <c r="G640" s="128"/>
      <c r="H640" s="271"/>
      <c r="I640" s="128"/>
      <c r="J640" s="128"/>
    </row>
    <row r="641" spans="1:10" x14ac:dyDescent="0.2">
      <c r="A641" s="270"/>
      <c r="B641" s="128"/>
      <c r="C641" s="271"/>
      <c r="D641" s="128"/>
      <c r="E641" s="128"/>
      <c r="F641" s="128"/>
      <c r="G641" s="128"/>
      <c r="H641" s="271"/>
      <c r="I641" s="128"/>
      <c r="J641" s="128"/>
    </row>
    <row r="642" spans="1:10" x14ac:dyDescent="0.2">
      <c r="A642" s="270"/>
      <c r="B642" s="128"/>
      <c r="C642" s="271"/>
      <c r="D642" s="128"/>
      <c r="E642" s="128"/>
      <c r="F642" s="128"/>
      <c r="G642" s="128"/>
      <c r="H642" s="271"/>
      <c r="I642" s="128"/>
      <c r="J642" s="128"/>
    </row>
    <row r="643" spans="1:10" x14ac:dyDescent="0.2">
      <c r="A643" s="270"/>
      <c r="B643" s="128"/>
      <c r="C643" s="271"/>
      <c r="D643" s="128"/>
      <c r="E643" s="128"/>
      <c r="F643" s="128"/>
      <c r="G643" s="128"/>
      <c r="H643" s="271"/>
      <c r="I643" s="128"/>
      <c r="J643" s="128"/>
    </row>
    <row r="644" spans="1:10" x14ac:dyDescent="0.2">
      <c r="A644" s="270"/>
      <c r="B644" s="128"/>
      <c r="C644" s="271"/>
      <c r="D644" s="128"/>
      <c r="E644" s="128"/>
      <c r="F644" s="128"/>
      <c r="G644" s="128"/>
      <c r="H644" s="271"/>
      <c r="I644" s="128"/>
      <c r="J644" s="128"/>
    </row>
    <row r="645" spans="1:10" x14ac:dyDescent="0.2">
      <c r="A645" s="270"/>
      <c r="B645" s="128"/>
      <c r="C645" s="271"/>
      <c r="D645" s="128"/>
      <c r="E645" s="128"/>
      <c r="F645" s="128"/>
      <c r="G645" s="128"/>
      <c r="H645" s="271"/>
      <c r="I645" s="128"/>
      <c r="J645" s="128"/>
    </row>
    <row r="646" spans="1:10" x14ac:dyDescent="0.2">
      <c r="A646" s="270"/>
      <c r="B646" s="128"/>
      <c r="C646" s="271"/>
      <c r="D646" s="128"/>
      <c r="E646" s="128"/>
      <c r="F646" s="128"/>
      <c r="G646" s="128"/>
      <c r="H646" s="271"/>
      <c r="I646" s="128"/>
      <c r="J646" s="128"/>
    </row>
    <row r="647" spans="1:10" x14ac:dyDescent="0.2">
      <c r="A647" s="270"/>
      <c r="B647" s="128"/>
      <c r="C647" s="271"/>
      <c r="D647" s="128"/>
      <c r="E647" s="128"/>
      <c r="F647" s="128"/>
      <c r="G647" s="128"/>
      <c r="H647" s="271"/>
      <c r="I647" s="128"/>
      <c r="J647" s="128"/>
    </row>
    <row r="648" spans="1:10" x14ac:dyDescent="0.2">
      <c r="A648" s="270"/>
      <c r="B648" s="128"/>
      <c r="C648" s="271"/>
      <c r="D648" s="128"/>
      <c r="E648" s="128"/>
      <c r="F648" s="128"/>
      <c r="G648" s="128"/>
      <c r="H648" s="271"/>
      <c r="I648" s="128"/>
      <c r="J648" s="128"/>
    </row>
    <row r="649" spans="1:10" x14ac:dyDescent="0.2">
      <c r="A649" s="270"/>
      <c r="B649" s="128"/>
      <c r="C649" s="271"/>
      <c r="D649" s="128"/>
      <c r="E649" s="128"/>
      <c r="F649" s="128"/>
      <c r="G649" s="128"/>
      <c r="H649" s="271"/>
      <c r="I649" s="128"/>
      <c r="J649" s="128"/>
    </row>
    <row r="650" spans="1:10" x14ac:dyDescent="0.2">
      <c r="A650" s="270"/>
      <c r="B650" s="128"/>
      <c r="C650" s="271"/>
      <c r="D650" s="128"/>
      <c r="E650" s="128"/>
      <c r="F650" s="128"/>
      <c r="G650" s="128"/>
      <c r="H650" s="271"/>
      <c r="I650" s="128"/>
      <c r="J650" s="128"/>
    </row>
    <row r="651" spans="1:10" x14ac:dyDescent="0.2">
      <c r="A651" s="270"/>
      <c r="B651" s="128"/>
      <c r="C651" s="271"/>
      <c r="D651" s="128"/>
      <c r="E651" s="128"/>
      <c r="F651" s="128"/>
      <c r="G651" s="128"/>
      <c r="H651" s="271"/>
      <c r="I651" s="128"/>
      <c r="J651" s="128"/>
    </row>
    <row r="652" spans="1:10" x14ac:dyDescent="0.2">
      <c r="A652" s="270"/>
      <c r="B652" s="128"/>
      <c r="C652" s="271"/>
      <c r="D652" s="128"/>
      <c r="E652" s="128"/>
      <c r="F652" s="128"/>
      <c r="G652" s="128"/>
      <c r="H652" s="271"/>
      <c r="I652" s="128"/>
      <c r="J652" s="128"/>
    </row>
    <row r="653" spans="1:10" x14ac:dyDescent="0.2">
      <c r="A653" s="270"/>
      <c r="B653" s="128"/>
      <c r="C653" s="271"/>
      <c r="D653" s="128"/>
      <c r="E653" s="128"/>
      <c r="F653" s="128"/>
      <c r="G653" s="128"/>
      <c r="H653" s="271"/>
      <c r="I653" s="128"/>
      <c r="J653" s="128"/>
    </row>
    <row r="654" spans="1:10" x14ac:dyDescent="0.2">
      <c r="A654" s="270"/>
      <c r="B654" s="128"/>
      <c r="C654" s="271"/>
      <c r="D654" s="128"/>
      <c r="E654" s="128"/>
      <c r="F654" s="128"/>
      <c r="G654" s="128"/>
      <c r="H654" s="271"/>
      <c r="I654" s="128"/>
      <c r="J654" s="128"/>
    </row>
    <row r="655" spans="1:10" x14ac:dyDescent="0.2">
      <c r="A655" s="270"/>
      <c r="B655" s="128"/>
      <c r="C655" s="271"/>
      <c r="D655" s="128"/>
      <c r="E655" s="128"/>
      <c r="F655" s="128"/>
      <c r="G655" s="128"/>
      <c r="H655" s="271"/>
      <c r="I655" s="128"/>
      <c r="J655" s="128"/>
    </row>
    <row r="656" spans="1:10" x14ac:dyDescent="0.2">
      <c r="A656" s="270"/>
      <c r="B656" s="128"/>
      <c r="C656" s="271"/>
      <c r="D656" s="128"/>
      <c r="E656" s="128"/>
      <c r="F656" s="128"/>
      <c r="G656" s="128"/>
      <c r="H656" s="271"/>
      <c r="I656" s="128"/>
      <c r="J656" s="128"/>
    </row>
    <row r="657" spans="1:10" x14ac:dyDescent="0.2">
      <c r="A657" s="270"/>
      <c r="B657" s="128"/>
      <c r="C657" s="271"/>
      <c r="D657" s="128"/>
      <c r="E657" s="128"/>
      <c r="F657" s="128"/>
      <c r="G657" s="128"/>
      <c r="H657" s="271"/>
      <c r="I657" s="128"/>
      <c r="J657" s="128"/>
    </row>
    <row r="658" spans="1:10" x14ac:dyDescent="0.2">
      <c r="A658" s="270"/>
      <c r="B658" s="128"/>
      <c r="C658" s="271"/>
      <c r="D658" s="128"/>
      <c r="E658" s="128"/>
      <c r="F658" s="128"/>
      <c r="G658" s="128"/>
      <c r="H658" s="271"/>
      <c r="I658" s="128"/>
      <c r="J658" s="128"/>
    </row>
    <row r="659" spans="1:10" x14ac:dyDescent="0.2">
      <c r="A659" s="270"/>
      <c r="B659" s="128"/>
      <c r="C659" s="271"/>
      <c r="D659" s="128"/>
      <c r="E659" s="128"/>
      <c r="F659" s="128"/>
      <c r="G659" s="128"/>
      <c r="H659" s="271"/>
      <c r="I659" s="128"/>
      <c r="J659" s="128"/>
    </row>
    <row r="660" spans="1:10" x14ac:dyDescent="0.2">
      <c r="A660" s="270"/>
      <c r="B660" s="128"/>
      <c r="C660" s="271"/>
      <c r="D660" s="128"/>
      <c r="E660" s="128"/>
      <c r="F660" s="128"/>
      <c r="G660" s="128"/>
      <c r="H660" s="271"/>
      <c r="I660" s="128"/>
      <c r="J660" s="128"/>
    </row>
    <row r="661" spans="1:10" x14ac:dyDescent="0.2">
      <c r="A661" s="270"/>
      <c r="B661" s="128"/>
      <c r="C661" s="271"/>
      <c r="D661" s="128"/>
      <c r="E661" s="128"/>
      <c r="F661" s="128"/>
      <c r="G661" s="128"/>
      <c r="H661" s="271"/>
      <c r="I661" s="128"/>
      <c r="J661" s="128"/>
    </row>
    <row r="662" spans="1:10" x14ac:dyDescent="0.2">
      <c r="A662" s="270"/>
      <c r="B662" s="128"/>
      <c r="C662" s="271"/>
      <c r="D662" s="128"/>
      <c r="E662" s="128"/>
      <c r="F662" s="128"/>
      <c r="G662" s="128"/>
      <c r="H662" s="271"/>
      <c r="I662" s="128"/>
      <c r="J662" s="128"/>
    </row>
    <row r="663" spans="1:10" x14ac:dyDescent="0.2">
      <c r="A663" s="270"/>
      <c r="B663" s="128"/>
      <c r="C663" s="271"/>
      <c r="D663" s="128"/>
      <c r="E663" s="128"/>
      <c r="F663" s="128"/>
      <c r="G663" s="128"/>
      <c r="H663" s="271"/>
      <c r="I663" s="128"/>
      <c r="J663" s="128"/>
    </row>
    <row r="664" spans="1:10" x14ac:dyDescent="0.2">
      <c r="A664" s="270"/>
      <c r="B664" s="128"/>
      <c r="C664" s="271"/>
      <c r="D664" s="128"/>
      <c r="E664" s="128"/>
      <c r="F664" s="128"/>
      <c r="G664" s="128"/>
      <c r="H664" s="271"/>
      <c r="I664" s="128"/>
      <c r="J664" s="128"/>
    </row>
    <row r="665" spans="1:10" x14ac:dyDescent="0.2">
      <c r="A665" s="270"/>
      <c r="B665" s="128"/>
      <c r="C665" s="271"/>
      <c r="D665" s="128"/>
      <c r="E665" s="128"/>
      <c r="F665" s="128"/>
      <c r="G665" s="128"/>
      <c r="H665" s="271"/>
      <c r="I665" s="128"/>
      <c r="J665" s="128"/>
    </row>
    <row r="666" spans="1:10" x14ac:dyDescent="0.2">
      <c r="A666" s="270"/>
      <c r="B666" s="128"/>
      <c r="C666" s="271"/>
      <c r="D666" s="128"/>
      <c r="E666" s="128"/>
      <c r="F666" s="128"/>
      <c r="G666" s="128"/>
      <c r="H666" s="271"/>
      <c r="I666" s="128"/>
      <c r="J666" s="128"/>
    </row>
    <row r="667" spans="1:10" x14ac:dyDescent="0.2">
      <c r="A667" s="270"/>
      <c r="B667" s="128"/>
      <c r="C667" s="271"/>
      <c r="D667" s="128"/>
      <c r="E667" s="128"/>
      <c r="F667" s="128"/>
      <c r="G667" s="128"/>
      <c r="H667" s="271"/>
      <c r="I667" s="128"/>
      <c r="J667" s="128"/>
    </row>
    <row r="668" spans="1:10" x14ac:dyDescent="0.2">
      <c r="A668" s="270"/>
      <c r="B668" s="128"/>
      <c r="C668" s="271"/>
      <c r="D668" s="128"/>
      <c r="E668" s="128"/>
      <c r="F668" s="128"/>
      <c r="G668" s="128"/>
      <c r="H668" s="271"/>
      <c r="I668" s="128"/>
      <c r="J668" s="128"/>
    </row>
    <row r="669" spans="1:10" x14ac:dyDescent="0.2">
      <c r="A669" s="270"/>
      <c r="B669" s="128"/>
      <c r="C669" s="271"/>
      <c r="D669" s="128"/>
      <c r="E669" s="128"/>
      <c r="F669" s="128"/>
      <c r="G669" s="128"/>
      <c r="H669" s="271"/>
      <c r="I669" s="128"/>
      <c r="J669" s="128"/>
    </row>
    <row r="670" spans="1:10" x14ac:dyDescent="0.2">
      <c r="A670" s="270"/>
      <c r="B670" s="128"/>
      <c r="C670" s="271"/>
      <c r="D670" s="128"/>
      <c r="E670" s="128"/>
      <c r="F670" s="128"/>
      <c r="G670" s="128"/>
      <c r="H670" s="271"/>
      <c r="I670" s="128"/>
      <c r="J670" s="128"/>
    </row>
    <row r="671" spans="1:10" x14ac:dyDescent="0.2">
      <c r="A671" s="270"/>
      <c r="B671" s="128"/>
      <c r="C671" s="271"/>
      <c r="D671" s="128"/>
      <c r="E671" s="128"/>
      <c r="F671" s="128"/>
      <c r="G671" s="128"/>
      <c r="H671" s="271"/>
      <c r="I671" s="128"/>
      <c r="J671" s="128"/>
    </row>
    <row r="672" spans="1:10" x14ac:dyDescent="0.2">
      <c r="A672" s="270"/>
      <c r="B672" s="128"/>
      <c r="C672" s="271"/>
      <c r="D672" s="128"/>
      <c r="E672" s="128"/>
      <c r="F672" s="128"/>
      <c r="G672" s="128"/>
      <c r="H672" s="271"/>
      <c r="I672" s="128"/>
      <c r="J672" s="128"/>
    </row>
    <row r="673" spans="1:10" x14ac:dyDescent="0.2">
      <c r="A673" s="270"/>
      <c r="B673" s="128"/>
      <c r="C673" s="271"/>
      <c r="D673" s="128"/>
      <c r="E673" s="128"/>
      <c r="F673" s="128"/>
      <c r="G673" s="128"/>
      <c r="H673" s="271"/>
      <c r="I673" s="128"/>
      <c r="J673" s="128"/>
    </row>
    <row r="674" spans="1:10" x14ac:dyDescent="0.2">
      <c r="A674" s="270"/>
      <c r="B674" s="128"/>
      <c r="C674" s="271"/>
      <c r="D674" s="128"/>
      <c r="E674" s="128"/>
      <c r="F674" s="128"/>
      <c r="G674" s="128"/>
      <c r="H674" s="271"/>
      <c r="I674" s="128"/>
      <c r="J674" s="128"/>
    </row>
    <row r="675" spans="1:10" x14ac:dyDescent="0.2">
      <c r="A675" s="270"/>
      <c r="B675" s="128"/>
      <c r="C675" s="271"/>
      <c r="D675" s="128"/>
      <c r="E675" s="128"/>
      <c r="F675" s="128"/>
      <c r="G675" s="128"/>
      <c r="H675" s="271"/>
      <c r="I675" s="128"/>
      <c r="J675" s="128"/>
    </row>
    <row r="676" spans="1:10" x14ac:dyDescent="0.2">
      <c r="A676" s="270"/>
      <c r="B676" s="128"/>
      <c r="C676" s="271"/>
      <c r="D676" s="128"/>
      <c r="E676" s="128"/>
      <c r="F676" s="128"/>
      <c r="G676" s="128"/>
      <c r="H676" s="271"/>
      <c r="I676" s="128"/>
      <c r="J676" s="128"/>
    </row>
    <row r="677" spans="1:10" x14ac:dyDescent="0.2">
      <c r="A677" s="270"/>
      <c r="B677" s="128"/>
      <c r="C677" s="271"/>
      <c r="D677" s="128"/>
      <c r="E677" s="128"/>
      <c r="F677" s="128"/>
      <c r="G677" s="128"/>
      <c r="H677" s="271"/>
      <c r="I677" s="128"/>
      <c r="J677" s="128"/>
    </row>
    <row r="678" spans="1:10" x14ac:dyDescent="0.2">
      <c r="A678" s="270"/>
      <c r="B678" s="128"/>
      <c r="C678" s="271"/>
      <c r="D678" s="128"/>
      <c r="E678" s="128"/>
      <c r="F678" s="128"/>
      <c r="G678" s="128"/>
      <c r="H678" s="271"/>
      <c r="I678" s="128"/>
      <c r="J678" s="128"/>
    </row>
    <row r="679" spans="1:10" x14ac:dyDescent="0.2">
      <c r="A679" s="270"/>
      <c r="B679" s="128"/>
      <c r="C679" s="271"/>
      <c r="D679" s="128"/>
      <c r="E679" s="128"/>
      <c r="F679" s="128"/>
      <c r="G679" s="128"/>
      <c r="H679" s="271"/>
      <c r="I679" s="128"/>
      <c r="J679" s="128"/>
    </row>
    <row r="680" spans="1:10" x14ac:dyDescent="0.2">
      <c r="A680" s="270"/>
      <c r="B680" s="128"/>
      <c r="C680" s="271"/>
      <c r="D680" s="128"/>
      <c r="E680" s="128"/>
      <c r="F680" s="128"/>
      <c r="G680" s="128"/>
      <c r="H680" s="271"/>
      <c r="I680" s="128"/>
      <c r="J680" s="128"/>
    </row>
    <row r="681" spans="1:10" x14ac:dyDescent="0.2">
      <c r="A681" s="270"/>
      <c r="B681" s="128"/>
      <c r="C681" s="271"/>
      <c r="D681" s="128"/>
      <c r="E681" s="128"/>
      <c r="F681" s="128"/>
      <c r="G681" s="128"/>
      <c r="H681" s="271"/>
      <c r="I681" s="128"/>
      <c r="J681" s="128"/>
    </row>
    <row r="682" spans="1:10" x14ac:dyDescent="0.2">
      <c r="A682" s="270"/>
      <c r="B682" s="128"/>
      <c r="C682" s="271"/>
      <c r="D682" s="128"/>
      <c r="E682" s="128"/>
      <c r="F682" s="128"/>
      <c r="G682" s="128"/>
      <c r="H682" s="271"/>
      <c r="I682" s="128"/>
      <c r="J682" s="128"/>
    </row>
    <row r="683" spans="1:10" x14ac:dyDescent="0.2">
      <c r="A683" s="270"/>
      <c r="B683" s="128"/>
      <c r="C683" s="271"/>
      <c r="D683" s="128"/>
      <c r="E683" s="128"/>
      <c r="F683" s="128"/>
      <c r="G683" s="128"/>
      <c r="H683" s="271"/>
      <c r="I683" s="128"/>
      <c r="J683" s="128"/>
    </row>
    <row r="684" spans="1:10" x14ac:dyDescent="0.2">
      <c r="A684" s="270"/>
      <c r="B684" s="128"/>
      <c r="C684" s="271"/>
      <c r="D684" s="128"/>
      <c r="E684" s="128"/>
      <c r="F684" s="128"/>
      <c r="G684" s="128"/>
      <c r="H684" s="271"/>
      <c r="I684" s="128"/>
      <c r="J684" s="128"/>
    </row>
    <row r="685" spans="1:10" x14ac:dyDescent="0.2">
      <c r="A685" s="270"/>
      <c r="B685" s="128"/>
      <c r="C685" s="271"/>
      <c r="D685" s="128"/>
      <c r="E685" s="128"/>
      <c r="F685" s="128"/>
      <c r="G685" s="128"/>
      <c r="H685" s="271"/>
      <c r="I685" s="128"/>
      <c r="J685" s="128"/>
    </row>
    <row r="686" spans="1:10" x14ac:dyDescent="0.2">
      <c r="A686" s="270"/>
      <c r="B686" s="128"/>
      <c r="C686" s="271"/>
      <c r="D686" s="128"/>
      <c r="E686" s="128"/>
      <c r="F686" s="128"/>
      <c r="G686" s="128"/>
      <c r="H686" s="271"/>
      <c r="I686" s="128"/>
      <c r="J686" s="128"/>
    </row>
    <row r="687" spans="1:10" x14ac:dyDescent="0.2">
      <c r="A687" s="270"/>
      <c r="B687" s="128"/>
      <c r="C687" s="271"/>
      <c r="D687" s="128"/>
      <c r="E687" s="128"/>
      <c r="F687" s="128"/>
      <c r="G687" s="128"/>
      <c r="H687" s="271"/>
      <c r="I687" s="128"/>
      <c r="J687" s="128"/>
    </row>
    <row r="688" spans="1:10" x14ac:dyDescent="0.2">
      <c r="A688" s="270"/>
      <c r="B688" s="128"/>
      <c r="C688" s="271"/>
      <c r="D688" s="128"/>
      <c r="E688" s="128"/>
      <c r="F688" s="128"/>
      <c r="G688" s="128"/>
      <c r="H688" s="271"/>
      <c r="I688" s="128"/>
      <c r="J688" s="128"/>
    </row>
    <row r="689" spans="1:10" x14ac:dyDescent="0.2">
      <c r="A689" s="270"/>
      <c r="B689" s="128"/>
      <c r="C689" s="271"/>
      <c r="D689" s="128"/>
      <c r="E689" s="128"/>
      <c r="F689" s="128"/>
      <c r="G689" s="128"/>
      <c r="H689" s="271"/>
      <c r="I689" s="128"/>
      <c r="J689" s="128"/>
    </row>
    <row r="690" spans="1:10" x14ac:dyDescent="0.2">
      <c r="A690" s="270"/>
      <c r="B690" s="128"/>
      <c r="C690" s="271"/>
      <c r="D690" s="128"/>
      <c r="E690" s="128"/>
      <c r="F690" s="128"/>
      <c r="G690" s="128"/>
      <c r="H690" s="271"/>
      <c r="I690" s="128"/>
      <c r="J690" s="128"/>
    </row>
    <row r="691" spans="1:10" x14ac:dyDescent="0.2">
      <c r="A691" s="270"/>
      <c r="B691" s="128"/>
      <c r="C691" s="271"/>
      <c r="D691" s="128"/>
      <c r="E691" s="128"/>
      <c r="F691" s="128"/>
      <c r="G691" s="128"/>
      <c r="H691" s="271"/>
      <c r="I691" s="128"/>
      <c r="J691" s="128"/>
    </row>
    <row r="692" spans="1:10" x14ac:dyDescent="0.2">
      <c r="A692" s="270"/>
      <c r="B692" s="128"/>
      <c r="C692" s="271"/>
      <c r="D692" s="128"/>
      <c r="E692" s="128"/>
      <c r="F692" s="128"/>
      <c r="G692" s="128"/>
      <c r="H692" s="271"/>
      <c r="I692" s="128"/>
      <c r="J692" s="128"/>
    </row>
    <row r="693" spans="1:10" x14ac:dyDescent="0.2">
      <c r="A693" s="270"/>
      <c r="B693" s="128"/>
      <c r="C693" s="271"/>
      <c r="D693" s="128"/>
      <c r="E693" s="128"/>
      <c r="F693" s="128"/>
      <c r="G693" s="128"/>
      <c r="H693" s="271"/>
      <c r="I693" s="128"/>
      <c r="J693" s="128"/>
    </row>
    <row r="694" spans="1:10" x14ac:dyDescent="0.2">
      <c r="A694" s="270"/>
      <c r="B694" s="128"/>
      <c r="C694" s="271"/>
      <c r="D694" s="128"/>
      <c r="E694" s="128"/>
      <c r="F694" s="128"/>
      <c r="G694" s="128"/>
      <c r="H694" s="271"/>
      <c r="I694" s="128"/>
      <c r="J694" s="128"/>
    </row>
    <row r="695" spans="1:10" x14ac:dyDescent="0.2">
      <c r="A695" s="270"/>
      <c r="B695" s="128"/>
      <c r="C695" s="271"/>
      <c r="D695" s="128"/>
      <c r="E695" s="128"/>
      <c r="F695" s="128"/>
      <c r="G695" s="128"/>
      <c r="H695" s="271"/>
      <c r="I695" s="128"/>
      <c r="J695" s="128"/>
    </row>
    <row r="696" spans="1:10" x14ac:dyDescent="0.2">
      <c r="A696" s="270"/>
      <c r="B696" s="128"/>
      <c r="C696" s="271"/>
      <c r="D696" s="128"/>
      <c r="E696" s="128"/>
      <c r="F696" s="128"/>
      <c r="G696" s="128"/>
      <c r="H696" s="271"/>
      <c r="I696" s="128"/>
      <c r="J696" s="128"/>
    </row>
    <row r="697" spans="1:10" x14ac:dyDescent="0.2">
      <c r="A697" s="270"/>
      <c r="B697" s="128"/>
      <c r="C697" s="271"/>
      <c r="D697" s="128"/>
      <c r="E697" s="128"/>
      <c r="F697" s="128"/>
      <c r="G697" s="128"/>
      <c r="H697" s="271"/>
      <c r="I697" s="128"/>
      <c r="J697" s="128"/>
    </row>
    <row r="698" spans="1:10" x14ac:dyDescent="0.2">
      <c r="A698" s="270"/>
      <c r="B698" s="128"/>
      <c r="C698" s="271"/>
      <c r="D698" s="128"/>
      <c r="E698" s="128"/>
      <c r="F698" s="128"/>
      <c r="G698" s="128"/>
      <c r="H698" s="271"/>
      <c r="I698" s="128"/>
      <c r="J698" s="128"/>
    </row>
    <row r="699" spans="1:10" x14ac:dyDescent="0.2">
      <c r="A699" s="270"/>
      <c r="B699" s="128"/>
      <c r="C699" s="271"/>
      <c r="D699" s="128"/>
      <c r="E699" s="128"/>
      <c r="F699" s="128"/>
      <c r="G699" s="128"/>
      <c r="H699" s="271"/>
      <c r="I699" s="128"/>
      <c r="J699" s="128"/>
    </row>
    <row r="700" spans="1:10" x14ac:dyDescent="0.2">
      <c r="A700" s="270"/>
      <c r="B700" s="128"/>
      <c r="C700" s="271"/>
      <c r="D700" s="128"/>
      <c r="E700" s="128"/>
      <c r="F700" s="128"/>
      <c r="G700" s="128"/>
      <c r="H700" s="271"/>
      <c r="I700" s="128"/>
      <c r="J700" s="128"/>
    </row>
    <row r="701" spans="1:10" x14ac:dyDescent="0.2">
      <c r="A701" s="270"/>
      <c r="B701" s="128"/>
      <c r="C701" s="271"/>
      <c r="D701" s="128"/>
      <c r="E701" s="128"/>
      <c r="F701" s="128"/>
      <c r="G701" s="128"/>
      <c r="H701" s="271"/>
      <c r="I701" s="128"/>
      <c r="J701" s="128"/>
    </row>
    <row r="702" spans="1:10" x14ac:dyDescent="0.2">
      <c r="A702" s="270"/>
      <c r="B702" s="128"/>
      <c r="C702" s="271"/>
      <c r="D702" s="128"/>
      <c r="E702" s="128"/>
      <c r="F702" s="128"/>
      <c r="G702" s="128"/>
      <c r="H702" s="271"/>
      <c r="I702" s="128"/>
      <c r="J702" s="128"/>
    </row>
    <row r="703" spans="1:10" x14ac:dyDescent="0.2">
      <c r="A703" s="270"/>
      <c r="B703" s="128"/>
      <c r="C703" s="271"/>
      <c r="D703" s="128"/>
      <c r="E703" s="128"/>
      <c r="F703" s="128"/>
      <c r="G703" s="128"/>
      <c r="H703" s="271"/>
      <c r="I703" s="128"/>
      <c r="J703" s="128"/>
    </row>
    <row r="704" spans="1:10" x14ac:dyDescent="0.2">
      <c r="A704" s="270"/>
      <c r="B704" s="128"/>
      <c r="C704" s="271"/>
      <c r="D704" s="128"/>
      <c r="E704" s="128"/>
      <c r="F704" s="128"/>
      <c r="G704" s="128"/>
      <c r="H704" s="271"/>
      <c r="I704" s="128"/>
      <c r="J704" s="128"/>
    </row>
    <row r="705" spans="1:10" x14ac:dyDescent="0.2">
      <c r="A705" s="270"/>
      <c r="B705" s="128"/>
      <c r="C705" s="271"/>
      <c r="D705" s="128"/>
      <c r="E705" s="128"/>
      <c r="F705" s="128"/>
      <c r="G705" s="128"/>
      <c r="H705" s="271"/>
      <c r="I705" s="128"/>
      <c r="J705" s="128"/>
    </row>
    <row r="706" spans="1:10" x14ac:dyDescent="0.2">
      <c r="A706" s="270"/>
      <c r="B706" s="128"/>
      <c r="C706" s="271"/>
      <c r="D706" s="128"/>
      <c r="E706" s="128"/>
      <c r="F706" s="128"/>
      <c r="G706" s="128"/>
      <c r="H706" s="271"/>
      <c r="I706" s="128"/>
      <c r="J706" s="128"/>
    </row>
    <row r="707" spans="1:10" x14ac:dyDescent="0.2">
      <c r="A707" s="270"/>
      <c r="B707" s="128"/>
      <c r="C707" s="271"/>
      <c r="D707" s="128"/>
      <c r="E707" s="128"/>
      <c r="F707" s="128"/>
      <c r="G707" s="128"/>
      <c r="H707" s="271"/>
      <c r="I707" s="128"/>
      <c r="J707" s="128"/>
    </row>
    <row r="708" spans="1:10" x14ac:dyDescent="0.2">
      <c r="A708" s="270"/>
      <c r="B708" s="128"/>
      <c r="C708" s="271"/>
      <c r="D708" s="128"/>
      <c r="E708" s="128"/>
      <c r="F708" s="128"/>
      <c r="G708" s="128"/>
      <c r="H708" s="271"/>
      <c r="I708" s="128"/>
      <c r="J708" s="128"/>
    </row>
    <row r="709" spans="1:10" x14ac:dyDescent="0.2">
      <c r="A709" s="270"/>
      <c r="B709" s="128"/>
      <c r="C709" s="271"/>
      <c r="D709" s="128"/>
      <c r="E709" s="128"/>
      <c r="F709" s="128"/>
      <c r="G709" s="128"/>
      <c r="H709" s="271"/>
      <c r="I709" s="128"/>
      <c r="J709" s="128"/>
    </row>
    <row r="710" spans="1:10" x14ac:dyDescent="0.2">
      <c r="A710" s="270"/>
      <c r="B710" s="128"/>
      <c r="C710" s="271"/>
      <c r="D710" s="128"/>
      <c r="E710" s="128"/>
      <c r="F710" s="128"/>
      <c r="G710" s="128"/>
      <c r="H710" s="271"/>
      <c r="I710" s="128"/>
      <c r="J710" s="128"/>
    </row>
    <row r="711" spans="1:10" x14ac:dyDescent="0.2">
      <c r="A711" s="270"/>
      <c r="B711" s="128"/>
      <c r="C711" s="271"/>
      <c r="D711" s="128"/>
      <c r="E711" s="128"/>
      <c r="F711" s="128"/>
      <c r="G711" s="128"/>
      <c r="H711" s="271"/>
      <c r="I711" s="128"/>
      <c r="J711" s="128"/>
    </row>
    <row r="712" spans="1:10" x14ac:dyDescent="0.2">
      <c r="A712" s="270"/>
      <c r="B712" s="128"/>
      <c r="C712" s="271"/>
      <c r="D712" s="128"/>
      <c r="E712" s="128"/>
      <c r="F712" s="128"/>
      <c r="G712" s="128"/>
      <c r="H712" s="271"/>
      <c r="I712" s="128"/>
      <c r="J712" s="128"/>
    </row>
    <row r="713" spans="1:10" x14ac:dyDescent="0.2">
      <c r="A713" s="270"/>
      <c r="B713" s="128"/>
      <c r="C713" s="271"/>
      <c r="D713" s="128"/>
      <c r="E713" s="128"/>
      <c r="F713" s="128"/>
      <c r="G713" s="128"/>
      <c r="H713" s="271"/>
      <c r="I713" s="128"/>
      <c r="J713" s="128"/>
    </row>
    <row r="714" spans="1:10" x14ac:dyDescent="0.2">
      <c r="A714" s="270"/>
      <c r="B714" s="128"/>
      <c r="C714" s="271"/>
      <c r="D714" s="128"/>
      <c r="E714" s="128"/>
      <c r="F714" s="128"/>
      <c r="G714" s="128"/>
      <c r="H714" s="271"/>
      <c r="I714" s="128"/>
      <c r="J714" s="128"/>
    </row>
    <row r="715" spans="1:10" x14ac:dyDescent="0.2">
      <c r="A715" s="270"/>
      <c r="B715" s="128"/>
      <c r="C715" s="271"/>
      <c r="D715" s="128"/>
      <c r="E715" s="128"/>
      <c r="F715" s="128"/>
      <c r="G715" s="128"/>
      <c r="H715" s="271"/>
      <c r="I715" s="128"/>
      <c r="J715" s="128"/>
    </row>
    <row r="716" spans="1:10" x14ac:dyDescent="0.2">
      <c r="A716" s="270"/>
      <c r="B716" s="128"/>
      <c r="C716" s="271"/>
      <c r="D716" s="128"/>
      <c r="E716" s="128"/>
      <c r="F716" s="128"/>
      <c r="G716" s="128"/>
      <c r="H716" s="271"/>
      <c r="I716" s="128"/>
      <c r="J716" s="128"/>
    </row>
    <row r="717" spans="1:10" x14ac:dyDescent="0.2">
      <c r="A717" s="270"/>
      <c r="B717" s="128"/>
      <c r="C717" s="271"/>
      <c r="D717" s="128"/>
      <c r="E717" s="128"/>
      <c r="F717" s="128"/>
      <c r="G717" s="128"/>
      <c r="H717" s="271"/>
      <c r="I717" s="128"/>
      <c r="J717" s="128"/>
    </row>
    <row r="718" spans="1:10" x14ac:dyDescent="0.2">
      <c r="A718" s="270"/>
      <c r="B718" s="128"/>
      <c r="C718" s="271"/>
      <c r="D718" s="128"/>
      <c r="E718" s="128"/>
      <c r="F718" s="128"/>
      <c r="G718" s="128"/>
      <c r="H718" s="271"/>
      <c r="I718" s="128"/>
      <c r="J718" s="128"/>
    </row>
    <row r="719" spans="1:10" x14ac:dyDescent="0.2">
      <c r="A719" s="270"/>
      <c r="B719" s="128"/>
      <c r="C719" s="271"/>
      <c r="D719" s="128"/>
      <c r="E719" s="128"/>
      <c r="F719" s="128"/>
      <c r="G719" s="128"/>
      <c r="H719" s="271"/>
      <c r="I719" s="128"/>
      <c r="J719" s="128"/>
    </row>
    <row r="720" spans="1:10" x14ac:dyDescent="0.2">
      <c r="A720" s="270"/>
      <c r="B720" s="128"/>
      <c r="C720" s="271"/>
      <c r="D720" s="128"/>
      <c r="E720" s="128"/>
      <c r="F720" s="128"/>
      <c r="G720" s="128"/>
      <c r="H720" s="271"/>
      <c r="I720" s="128"/>
      <c r="J720" s="128"/>
    </row>
    <row r="721" spans="1:10" x14ac:dyDescent="0.2">
      <c r="A721" s="270"/>
      <c r="B721" s="128"/>
      <c r="C721" s="271"/>
      <c r="D721" s="128"/>
      <c r="E721" s="128"/>
      <c r="F721" s="128"/>
      <c r="G721" s="128"/>
      <c r="H721" s="271"/>
      <c r="I721" s="128"/>
      <c r="J721" s="128"/>
    </row>
    <row r="722" spans="1:10" x14ac:dyDescent="0.2">
      <c r="A722" s="270"/>
      <c r="B722" s="128"/>
      <c r="C722" s="271"/>
      <c r="D722" s="128"/>
      <c r="E722" s="128"/>
      <c r="F722" s="128"/>
      <c r="G722" s="128"/>
      <c r="H722" s="271"/>
      <c r="I722" s="128"/>
      <c r="J722" s="128"/>
    </row>
    <row r="723" spans="1:10" x14ac:dyDescent="0.2">
      <c r="A723" s="270"/>
      <c r="B723" s="128"/>
      <c r="C723" s="271"/>
      <c r="D723" s="128"/>
      <c r="E723" s="128"/>
      <c r="F723" s="128"/>
      <c r="G723" s="128"/>
      <c r="H723" s="271"/>
      <c r="I723" s="128"/>
      <c r="J723" s="128"/>
    </row>
    <row r="724" spans="1:10" x14ac:dyDescent="0.2">
      <c r="A724" s="270"/>
      <c r="B724" s="128"/>
      <c r="C724" s="271"/>
      <c r="D724" s="128"/>
      <c r="E724" s="128"/>
      <c r="F724" s="128"/>
      <c r="G724" s="128"/>
      <c r="H724" s="271"/>
      <c r="I724" s="128"/>
      <c r="J724" s="128"/>
    </row>
    <row r="725" spans="1:10" x14ac:dyDescent="0.2">
      <c r="A725" s="270"/>
      <c r="B725" s="128"/>
      <c r="C725" s="271"/>
      <c r="D725" s="128"/>
      <c r="E725" s="128"/>
      <c r="F725" s="128"/>
      <c r="G725" s="128"/>
      <c r="H725" s="271"/>
      <c r="I725" s="128"/>
      <c r="J725" s="128"/>
    </row>
    <row r="726" spans="1:10" x14ac:dyDescent="0.2">
      <c r="A726" s="270"/>
      <c r="B726" s="128"/>
      <c r="C726" s="271"/>
      <c r="D726" s="128"/>
      <c r="E726" s="128"/>
      <c r="F726" s="128"/>
      <c r="G726" s="128"/>
      <c r="H726" s="271"/>
      <c r="I726" s="128"/>
      <c r="J726" s="128"/>
    </row>
    <row r="727" spans="1:10" x14ac:dyDescent="0.2">
      <c r="A727" s="270"/>
      <c r="B727" s="128"/>
      <c r="C727" s="271"/>
      <c r="D727" s="128"/>
      <c r="E727" s="128"/>
      <c r="F727" s="128"/>
      <c r="G727" s="128"/>
      <c r="H727" s="271"/>
      <c r="I727" s="128"/>
      <c r="J727" s="128"/>
    </row>
    <row r="728" spans="1:10" x14ac:dyDescent="0.2">
      <c r="A728" s="270"/>
      <c r="B728" s="128"/>
      <c r="C728" s="271"/>
      <c r="D728" s="128"/>
      <c r="E728" s="128"/>
      <c r="F728" s="128"/>
      <c r="G728" s="128"/>
      <c r="H728" s="271"/>
      <c r="I728" s="128"/>
      <c r="J728" s="128"/>
    </row>
    <row r="729" spans="1:10" x14ac:dyDescent="0.2">
      <c r="A729" s="270"/>
      <c r="B729" s="128"/>
      <c r="C729" s="271"/>
      <c r="D729" s="128"/>
      <c r="E729" s="128"/>
      <c r="F729" s="128"/>
      <c r="G729" s="128"/>
      <c r="H729" s="271"/>
      <c r="I729" s="128"/>
      <c r="J729" s="128"/>
    </row>
    <row r="730" spans="1:10" x14ac:dyDescent="0.2">
      <c r="A730" s="270"/>
      <c r="B730" s="128"/>
      <c r="C730" s="271"/>
      <c r="D730" s="128"/>
      <c r="E730" s="128"/>
      <c r="F730" s="128"/>
      <c r="G730" s="128"/>
      <c r="H730" s="271"/>
      <c r="I730" s="128"/>
      <c r="J730" s="128"/>
    </row>
    <row r="731" spans="1:10" x14ac:dyDescent="0.2">
      <c r="A731" s="270"/>
      <c r="B731" s="128"/>
      <c r="C731" s="271"/>
      <c r="D731" s="128"/>
      <c r="E731" s="128"/>
      <c r="F731" s="128"/>
      <c r="G731" s="128"/>
      <c r="H731" s="271"/>
      <c r="I731" s="128"/>
      <c r="J731" s="128"/>
    </row>
    <row r="732" spans="1:10" x14ac:dyDescent="0.2">
      <c r="A732" s="270"/>
      <c r="B732" s="128"/>
      <c r="C732" s="271"/>
      <c r="D732" s="128"/>
      <c r="E732" s="128"/>
      <c r="F732" s="128"/>
      <c r="G732" s="128"/>
      <c r="H732" s="271"/>
      <c r="I732" s="128"/>
      <c r="J732" s="128"/>
    </row>
  </sheetData>
  <printOptions horizontalCentered="1" verticalCentered="1"/>
  <pageMargins left="0.19685039370078741" right="0.19685039370078741" top="0.35433070866141736" bottom="0.23622047244094491" header="0.31496062992125984" footer="0"/>
  <pageSetup paperSize="9" scale="1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Macro4">
                <anchor moveWithCells="1" sizeWithCells="1">
                  <from>
                    <xdr:col>10</xdr:col>
                    <xdr:colOff>0</xdr:colOff>
                    <xdr:row>0</xdr:row>
                    <xdr:rowOff>342900</xdr:rowOff>
                  </from>
                  <to>
                    <xdr:col>10</xdr:col>
                    <xdr:colOff>0</xdr:colOff>
                    <xdr:row>1</xdr:row>
                    <xdr:rowOff>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87"/>
  <sheetViews>
    <sheetView showGridLines="0" showZeros="0" zoomScale="40" zoomScaleNormal="40" zoomScaleSheetLayoutView="40" workbookViewId="0">
      <selection activeCell="Y300" sqref="Y300"/>
    </sheetView>
  </sheetViews>
  <sheetFormatPr baseColWidth="10" defaultColWidth="0" defaultRowHeight="27.95" customHeight="1" x14ac:dyDescent="0.2"/>
  <cols>
    <col min="1" max="1" width="70.7109375" style="400" customWidth="1"/>
    <col min="2" max="2" width="17.28515625" style="460" customWidth="1"/>
    <col min="3" max="13" width="17.28515625" style="404" customWidth="1"/>
    <col min="14" max="14" width="5.140625" style="460" customWidth="1"/>
    <col min="15" max="15" width="18.5703125" style="494" customWidth="1"/>
    <col min="16" max="16" width="15.7109375" style="460" customWidth="1"/>
    <col min="17" max="19" width="11.42578125" style="402" customWidth="1"/>
    <col min="20" max="20" width="70.7109375" style="402" customWidth="1"/>
    <col min="21" max="32" width="17.28515625" style="402" customWidth="1"/>
    <col min="33" max="33" width="5.140625" style="402" customWidth="1"/>
    <col min="34" max="34" width="18.5703125" style="402" customWidth="1"/>
    <col min="35" max="35" width="11.42578125" style="402" customWidth="1"/>
    <col min="36" max="16384" width="11.42578125" style="402" hidden="1"/>
  </cols>
  <sheetData>
    <row r="1" spans="1:34" ht="27.95" customHeight="1" x14ac:dyDescent="0.35">
      <c r="A1" s="396" t="s">
        <v>119</v>
      </c>
      <c r="B1" s="397"/>
      <c r="C1" s="398"/>
      <c r="D1" s="398"/>
      <c r="E1" s="398"/>
      <c r="F1" s="398"/>
      <c r="G1" s="398"/>
      <c r="H1" s="398"/>
      <c r="I1" s="398"/>
      <c r="J1" s="398"/>
      <c r="K1" s="398"/>
      <c r="L1" s="398"/>
      <c r="M1" s="398"/>
      <c r="N1" s="397"/>
      <c r="O1" s="399"/>
      <c r="P1" s="400"/>
      <c r="Q1" s="401"/>
      <c r="R1" s="401"/>
      <c r="S1" s="401"/>
      <c r="T1" s="396" t="s">
        <v>119</v>
      </c>
      <c r="U1" s="397"/>
      <c r="V1" s="397"/>
      <c r="W1" s="397"/>
      <c r="X1" s="397"/>
      <c r="Y1" s="401"/>
      <c r="Z1" s="401"/>
      <c r="AA1" s="401"/>
      <c r="AB1" s="401"/>
      <c r="AC1" s="401"/>
      <c r="AD1" s="401"/>
      <c r="AE1" s="401"/>
      <c r="AF1" s="401"/>
      <c r="AG1" s="401"/>
      <c r="AH1" s="401"/>
    </row>
    <row r="2" spans="1:34" ht="27.95" customHeight="1" x14ac:dyDescent="0.4">
      <c r="A2" s="396" t="s">
        <v>120</v>
      </c>
      <c r="B2" s="397"/>
      <c r="C2" s="398"/>
      <c r="D2" s="398"/>
      <c r="E2" s="398"/>
      <c r="F2" s="398"/>
      <c r="G2" s="398"/>
      <c r="H2" s="403">
        <v>2016</v>
      </c>
      <c r="I2" s="403"/>
      <c r="J2" s="398"/>
      <c r="K2" s="398"/>
      <c r="L2" s="398"/>
      <c r="M2" s="398"/>
      <c r="N2" s="397"/>
      <c r="O2" s="399"/>
      <c r="P2" s="400"/>
      <c r="Q2" s="401"/>
      <c r="R2" s="401"/>
      <c r="S2" s="401"/>
      <c r="T2" s="396" t="s">
        <v>120</v>
      </c>
      <c r="U2" s="397"/>
      <c r="V2" s="397"/>
      <c r="W2" s="397"/>
      <c r="X2" s="397"/>
      <c r="Y2" s="401"/>
      <c r="Z2" s="405">
        <v>2017</v>
      </c>
      <c r="AA2" s="401"/>
      <c r="AB2" s="401"/>
      <c r="AC2" s="401"/>
      <c r="AD2" s="401"/>
      <c r="AE2" s="401"/>
      <c r="AF2" s="401"/>
      <c r="AG2" s="401"/>
      <c r="AH2" s="401"/>
    </row>
    <row r="3" spans="1:34" ht="27.95" customHeight="1" x14ac:dyDescent="0.4">
      <c r="A3" s="406" t="s">
        <v>121</v>
      </c>
      <c r="B3" s="406"/>
      <c r="C3" s="398"/>
      <c r="D3" s="398"/>
      <c r="E3" s="407"/>
      <c r="F3" s="398"/>
      <c r="G3" s="398"/>
      <c r="H3" s="398"/>
      <c r="I3" s="398"/>
      <c r="J3" s="398"/>
      <c r="K3" s="398"/>
      <c r="L3" s="398"/>
      <c r="M3" s="398"/>
      <c r="N3" s="397"/>
      <c r="O3" s="399"/>
      <c r="P3" s="400"/>
      <c r="Q3" s="401"/>
      <c r="R3" s="401"/>
      <c r="S3" s="401"/>
      <c r="T3" s="406" t="s">
        <v>121</v>
      </c>
      <c r="U3" s="406"/>
      <c r="V3" s="397"/>
      <c r="W3" s="397"/>
      <c r="X3" s="408"/>
      <c r="Y3" s="401"/>
      <c r="Z3" s="401"/>
      <c r="AA3" s="401"/>
      <c r="AB3" s="401"/>
      <c r="AC3" s="401"/>
      <c r="AD3" s="401"/>
      <c r="AE3" s="401"/>
      <c r="AF3" s="401"/>
      <c r="AG3" s="401"/>
      <c r="AH3" s="401"/>
    </row>
    <row r="4" spans="1:34" ht="27.95" customHeight="1" x14ac:dyDescent="0.4">
      <c r="A4" s="409"/>
      <c r="B4" s="410" t="s">
        <v>184</v>
      </c>
      <c r="C4" s="411"/>
      <c r="D4" s="411"/>
      <c r="E4" s="411"/>
      <c r="F4" s="411"/>
      <c r="G4" s="411"/>
      <c r="H4" s="411"/>
      <c r="I4" s="411"/>
      <c r="J4" s="411"/>
      <c r="K4" s="411"/>
      <c r="L4" s="411"/>
      <c r="M4" s="411"/>
      <c r="N4" s="399"/>
      <c r="O4" s="399"/>
      <c r="P4" s="400"/>
      <c r="Q4" s="401"/>
      <c r="R4" s="401"/>
      <c r="S4" s="401"/>
      <c r="T4" s="409"/>
      <c r="U4" s="410" t="s">
        <v>184</v>
      </c>
      <c r="V4" s="410"/>
      <c r="W4" s="410"/>
      <c r="X4" s="410"/>
      <c r="Y4" s="410"/>
      <c r="Z4" s="412"/>
      <c r="AA4" s="410"/>
      <c r="AB4" s="410"/>
      <c r="AC4" s="410"/>
      <c r="AD4" s="410"/>
      <c r="AE4" s="410"/>
      <c r="AF4" s="410"/>
      <c r="AG4" s="399"/>
      <c r="AH4" s="413"/>
    </row>
    <row r="5" spans="1:34" ht="27.95" customHeight="1" x14ac:dyDescent="0.4">
      <c r="A5" s="414"/>
      <c r="B5" s="415">
        <v>41275</v>
      </c>
      <c r="C5" s="416">
        <v>41671</v>
      </c>
      <c r="D5" s="416">
        <v>42064</v>
      </c>
      <c r="E5" s="416">
        <v>42461</v>
      </c>
      <c r="F5" s="416">
        <v>42856</v>
      </c>
      <c r="G5" s="416">
        <v>43252</v>
      </c>
      <c r="H5" s="416">
        <v>43647</v>
      </c>
      <c r="I5" s="416">
        <v>41487</v>
      </c>
      <c r="J5" s="416">
        <v>41518</v>
      </c>
      <c r="K5" s="416">
        <v>41548</v>
      </c>
      <c r="L5" s="416">
        <v>41579</v>
      </c>
      <c r="M5" s="416">
        <v>41609</v>
      </c>
      <c r="N5" s="417"/>
      <c r="O5" s="418"/>
      <c r="P5" s="400"/>
      <c r="Q5" s="401"/>
      <c r="R5" s="401"/>
      <c r="S5" s="401"/>
      <c r="T5" s="414"/>
      <c r="U5" s="415">
        <v>41640</v>
      </c>
      <c r="V5" s="415">
        <v>41671</v>
      </c>
      <c r="W5" s="415">
        <v>41699</v>
      </c>
      <c r="X5" s="415">
        <v>41730</v>
      </c>
      <c r="Y5" s="415">
        <v>41760</v>
      </c>
      <c r="Z5" s="415">
        <v>41791</v>
      </c>
      <c r="AA5" s="415">
        <v>41821</v>
      </c>
      <c r="AB5" s="415">
        <v>41852</v>
      </c>
      <c r="AC5" s="415">
        <v>41883</v>
      </c>
      <c r="AD5" s="415">
        <v>41913</v>
      </c>
      <c r="AE5" s="415">
        <v>41944</v>
      </c>
      <c r="AF5" s="415">
        <v>41974</v>
      </c>
      <c r="AG5" s="417"/>
      <c r="AH5" s="419"/>
    </row>
    <row r="6" spans="1:34" ht="27.95" customHeight="1" thickBot="1" x14ac:dyDescent="0.4">
      <c r="A6" s="420" t="s">
        <v>132</v>
      </c>
      <c r="B6" s="421"/>
      <c r="C6" s="422"/>
      <c r="D6" s="422"/>
      <c r="E6" s="422"/>
      <c r="F6" s="422"/>
      <c r="G6" s="422"/>
      <c r="H6" s="422"/>
      <c r="I6" s="422"/>
      <c r="J6" s="422"/>
      <c r="K6" s="422"/>
      <c r="L6" s="422"/>
      <c r="M6" s="422"/>
      <c r="N6" s="401"/>
      <c r="O6" s="423"/>
      <c r="P6" s="400"/>
      <c r="Q6" s="424"/>
      <c r="R6" s="424"/>
      <c r="S6" s="401"/>
      <c r="T6" s="420" t="s">
        <v>132</v>
      </c>
      <c r="U6" s="421"/>
      <c r="V6" s="421"/>
      <c r="W6" s="421"/>
      <c r="X6" s="421"/>
      <c r="Y6" s="421"/>
      <c r="Z6" s="421"/>
      <c r="AA6" s="421"/>
      <c r="AB6" s="421"/>
      <c r="AC6" s="421"/>
      <c r="AD6" s="421"/>
      <c r="AE6" s="421"/>
      <c r="AF6" s="421"/>
      <c r="AG6" s="401"/>
      <c r="AH6" s="425"/>
    </row>
    <row r="7" spans="1:34" ht="27.95" customHeight="1" thickTop="1" thickBot="1" x14ac:dyDescent="0.45">
      <c r="A7" s="426" t="s">
        <v>133</v>
      </c>
      <c r="B7" s="427">
        <v>348.92498000000001</v>
      </c>
      <c r="C7" s="427">
        <v>345.49577999999997</v>
      </c>
      <c r="D7" s="427">
        <v>386.10825999999997</v>
      </c>
      <c r="E7" s="427">
        <v>330.19198</v>
      </c>
      <c r="F7" s="427">
        <v>383.58747</v>
      </c>
      <c r="G7" s="427">
        <v>361.70359999999999</v>
      </c>
      <c r="H7" s="427">
        <v>321.54852</v>
      </c>
      <c r="I7" s="427">
        <v>392.59041000000002</v>
      </c>
      <c r="J7" s="427">
        <v>367.02330000000001</v>
      </c>
      <c r="K7" s="428">
        <v>390.92320000000018</v>
      </c>
      <c r="L7" s="428">
        <v>378.72000000000014</v>
      </c>
      <c r="M7" s="428">
        <v>390.50240000000014</v>
      </c>
      <c r="N7" s="429"/>
      <c r="O7" s="430">
        <f>SUM(B7:M7)</f>
        <v>4397.3199000000004</v>
      </c>
      <c r="P7" s="400"/>
      <c r="Q7" s="298"/>
      <c r="R7" s="299"/>
      <c r="S7" s="431"/>
      <c r="T7" s="426" t="s">
        <v>133</v>
      </c>
      <c r="U7" s="432">
        <v>284.04000000000008</v>
      </c>
      <c r="V7" s="432">
        <v>182.62719999999999</v>
      </c>
      <c r="W7" s="432">
        <v>390.92320000000012</v>
      </c>
      <c r="X7" s="432">
        <v>377.87840000000017</v>
      </c>
      <c r="Y7" s="432">
        <v>391.34400000000016</v>
      </c>
      <c r="Z7" s="432">
        <v>378.72000000000014</v>
      </c>
      <c r="AA7" s="432">
        <v>390.50240000000019</v>
      </c>
      <c r="AB7" s="432">
        <v>391.34400000000016</v>
      </c>
      <c r="AC7" s="432">
        <v>366.09600000000012</v>
      </c>
      <c r="AD7" s="432"/>
      <c r="AE7" s="432"/>
      <c r="AF7" s="432"/>
      <c r="AG7" s="401"/>
      <c r="AH7" s="430">
        <f>SUM(U7:AF7)</f>
        <v>3153.4752000000012</v>
      </c>
    </row>
    <row r="8" spans="1:34" ht="27.95" customHeight="1" thickTop="1" x14ac:dyDescent="0.4">
      <c r="A8" s="433" t="s">
        <v>129</v>
      </c>
      <c r="B8" s="434">
        <f>B7</f>
        <v>348.92498000000001</v>
      </c>
      <c r="C8" s="434">
        <f>C7</f>
        <v>345.49577999999997</v>
      </c>
      <c r="D8" s="434">
        <f t="shared" ref="D8:M8" si="0">D7</f>
        <v>386.10825999999997</v>
      </c>
      <c r="E8" s="434">
        <f t="shared" si="0"/>
        <v>330.19198</v>
      </c>
      <c r="F8" s="434">
        <f t="shared" si="0"/>
        <v>383.58747</v>
      </c>
      <c r="G8" s="434">
        <f t="shared" si="0"/>
        <v>361.70359999999999</v>
      </c>
      <c r="H8" s="434">
        <f t="shared" si="0"/>
        <v>321.54852</v>
      </c>
      <c r="I8" s="434">
        <f t="shared" si="0"/>
        <v>392.59041000000002</v>
      </c>
      <c r="J8" s="434">
        <f>J7</f>
        <v>367.02330000000001</v>
      </c>
      <c r="K8" s="435">
        <f t="shared" si="0"/>
        <v>390.92320000000018</v>
      </c>
      <c r="L8" s="435">
        <f t="shared" si="0"/>
        <v>378.72000000000014</v>
      </c>
      <c r="M8" s="435">
        <f t="shared" si="0"/>
        <v>390.50240000000014</v>
      </c>
      <c r="N8" s="429"/>
      <c r="O8" s="430">
        <f t="shared" ref="O8:O51" si="1">SUM(B8:M8)</f>
        <v>4397.3199000000004</v>
      </c>
      <c r="P8" s="400"/>
      <c r="Q8" s="424"/>
      <c r="R8" s="424"/>
      <c r="S8" s="431"/>
      <c r="T8" s="433" t="s">
        <v>129</v>
      </c>
      <c r="U8" s="435">
        <f>U7</f>
        <v>284.04000000000008</v>
      </c>
      <c r="V8" s="435">
        <f t="shared" ref="V8:AF8" si="2">V7</f>
        <v>182.62719999999999</v>
      </c>
      <c r="W8" s="435">
        <f t="shared" si="2"/>
        <v>390.92320000000012</v>
      </c>
      <c r="X8" s="435">
        <f t="shared" si="2"/>
        <v>377.87840000000017</v>
      </c>
      <c r="Y8" s="435">
        <f t="shared" si="2"/>
        <v>391.34400000000016</v>
      </c>
      <c r="Z8" s="435">
        <f t="shared" si="2"/>
        <v>378.72000000000014</v>
      </c>
      <c r="AA8" s="435">
        <f t="shared" si="2"/>
        <v>390.50240000000019</v>
      </c>
      <c r="AB8" s="435">
        <f t="shared" si="2"/>
        <v>391.34400000000016</v>
      </c>
      <c r="AC8" s="435">
        <f t="shared" si="2"/>
        <v>366.09600000000012</v>
      </c>
      <c r="AD8" s="435">
        <f t="shared" si="2"/>
        <v>0</v>
      </c>
      <c r="AE8" s="435">
        <f t="shared" si="2"/>
        <v>0</v>
      </c>
      <c r="AF8" s="435">
        <f t="shared" si="2"/>
        <v>0</v>
      </c>
      <c r="AG8" s="401"/>
      <c r="AH8" s="430">
        <f t="shared" ref="AH8:AH10" si="3">SUM(U8:AF8)</f>
        <v>3153.4752000000012</v>
      </c>
    </row>
    <row r="9" spans="1:34" ht="27.95" customHeight="1" x14ac:dyDescent="0.4">
      <c r="A9" s="436" t="s">
        <v>130</v>
      </c>
      <c r="B9" s="434">
        <v>34.954674089062841</v>
      </c>
      <c r="C9" s="434">
        <v>33.760582091470162</v>
      </c>
      <c r="D9" s="434">
        <v>33.760582091470162</v>
      </c>
      <c r="E9" s="434">
        <v>31.4725351481171</v>
      </c>
      <c r="F9" s="434">
        <v>36.874357319684201</v>
      </c>
      <c r="G9" s="434">
        <v>34.7892845733383</v>
      </c>
      <c r="H9" s="434">
        <v>30.919179624418799</v>
      </c>
      <c r="I9" s="434">
        <v>37.209541593749805</v>
      </c>
      <c r="J9" s="434">
        <v>34.648604714207409</v>
      </c>
      <c r="K9" s="435">
        <v>42.065120000000022</v>
      </c>
      <c r="L9" s="435">
        <v>40.752000000000017</v>
      </c>
      <c r="M9" s="435">
        <v>42.019840000000016</v>
      </c>
      <c r="N9" s="429"/>
      <c r="O9" s="437">
        <f t="shared" si="1"/>
        <v>433.22630124551881</v>
      </c>
      <c r="P9" s="400"/>
      <c r="Q9" s="424"/>
      <c r="R9" s="424"/>
      <c r="S9" s="401"/>
      <c r="T9" s="436" t="s">
        <v>130</v>
      </c>
      <c r="U9" s="435">
        <v>30.564000000000007</v>
      </c>
      <c r="V9" s="435">
        <v>19.651519999999998</v>
      </c>
      <c r="W9" s="435">
        <v>42.065120000000022</v>
      </c>
      <c r="X9" s="435">
        <v>40.661440000000013</v>
      </c>
      <c r="Y9" s="435">
        <v>42.11040000000002</v>
      </c>
      <c r="Z9" s="435">
        <v>40.752000000000017</v>
      </c>
      <c r="AA9" s="435">
        <v>42.019840000000016</v>
      </c>
      <c r="AB9" s="435">
        <v>42.11040000000002</v>
      </c>
      <c r="AC9" s="435">
        <v>39.393600000000013</v>
      </c>
      <c r="AD9" s="435"/>
      <c r="AE9" s="435"/>
      <c r="AF9" s="435"/>
      <c r="AG9" s="401"/>
      <c r="AH9" s="437">
        <f t="shared" si="3"/>
        <v>339.32832000000008</v>
      </c>
    </row>
    <row r="10" spans="1:34" ht="27.95" customHeight="1" thickBot="1" x14ac:dyDescent="0.45">
      <c r="A10" s="438" t="s">
        <v>131</v>
      </c>
      <c r="B10" s="439">
        <f>B8-B9</f>
        <v>313.97030591093716</v>
      </c>
      <c r="C10" s="439">
        <f>C8-C9</f>
        <v>311.73519790852981</v>
      </c>
      <c r="D10" s="439">
        <f t="shared" ref="D10:M10" si="4">D8-D9</f>
        <v>352.34767790852982</v>
      </c>
      <c r="E10" s="439">
        <f t="shared" si="4"/>
        <v>298.71944485188288</v>
      </c>
      <c r="F10" s="439">
        <f t="shared" si="4"/>
        <v>346.71311268031582</v>
      </c>
      <c r="G10" s="439">
        <f t="shared" si="4"/>
        <v>326.91431542666169</v>
      </c>
      <c r="H10" s="439">
        <f t="shared" si="4"/>
        <v>290.62934037558119</v>
      </c>
      <c r="I10" s="439">
        <f t="shared" si="4"/>
        <v>355.38086840625022</v>
      </c>
      <c r="J10" s="439">
        <f t="shared" si="4"/>
        <v>332.3746952857926</v>
      </c>
      <c r="K10" s="440">
        <f t="shared" si="4"/>
        <v>348.85808000000014</v>
      </c>
      <c r="L10" s="440">
        <f t="shared" si="4"/>
        <v>337.96800000000013</v>
      </c>
      <c r="M10" s="440">
        <f t="shared" si="4"/>
        <v>348.48256000000015</v>
      </c>
      <c r="N10" s="429"/>
      <c r="O10" s="441">
        <f t="shared" si="1"/>
        <v>3964.0935987544817</v>
      </c>
      <c r="P10" s="400"/>
      <c r="Q10" s="424"/>
      <c r="R10" s="424"/>
      <c r="S10" s="401"/>
      <c r="T10" s="438" t="s">
        <v>131</v>
      </c>
      <c r="U10" s="440">
        <f>U8-U9</f>
        <v>253.47600000000006</v>
      </c>
      <c r="V10" s="440">
        <f t="shared" ref="V10:AF10" si="5">V8-V9</f>
        <v>162.97567999999998</v>
      </c>
      <c r="W10" s="440">
        <f t="shared" si="5"/>
        <v>348.85808000000009</v>
      </c>
      <c r="X10" s="440">
        <f t="shared" si="5"/>
        <v>337.21696000000014</v>
      </c>
      <c r="Y10" s="440">
        <f t="shared" si="5"/>
        <v>349.23360000000014</v>
      </c>
      <c r="Z10" s="440">
        <f t="shared" si="5"/>
        <v>337.96800000000013</v>
      </c>
      <c r="AA10" s="440">
        <f t="shared" si="5"/>
        <v>348.48256000000015</v>
      </c>
      <c r="AB10" s="440">
        <f t="shared" si="5"/>
        <v>349.23360000000014</v>
      </c>
      <c r="AC10" s="440">
        <f t="shared" si="5"/>
        <v>326.70240000000013</v>
      </c>
      <c r="AD10" s="440">
        <f t="shared" si="5"/>
        <v>0</v>
      </c>
      <c r="AE10" s="440">
        <f t="shared" si="5"/>
        <v>0</v>
      </c>
      <c r="AF10" s="440">
        <f t="shared" si="5"/>
        <v>0</v>
      </c>
      <c r="AG10" s="401"/>
      <c r="AH10" s="441">
        <f t="shared" si="3"/>
        <v>2814.1468800000007</v>
      </c>
    </row>
    <row r="11" spans="1:34" ht="27.95" customHeight="1" thickTop="1" x14ac:dyDescent="0.4">
      <c r="A11" s="414"/>
      <c r="B11" s="442"/>
      <c r="C11" s="442"/>
      <c r="D11" s="442"/>
      <c r="E11" s="443"/>
      <c r="F11" s="443"/>
      <c r="G11" s="443"/>
      <c r="H11" s="443"/>
      <c r="I11" s="443"/>
      <c r="J11" s="443"/>
      <c r="K11" s="443"/>
      <c r="L11" s="443"/>
      <c r="M11" s="443"/>
      <c r="N11" s="444"/>
      <c r="O11" s="445">
        <f t="shared" si="1"/>
        <v>0</v>
      </c>
      <c r="P11" s="400"/>
      <c r="Q11" s="424"/>
      <c r="R11" s="424"/>
      <c r="S11" s="401"/>
      <c r="T11" s="414"/>
      <c r="U11" s="421"/>
      <c r="V11" s="421"/>
      <c r="W11" s="421"/>
      <c r="X11" s="421"/>
      <c r="Y11" s="421"/>
      <c r="Z11" s="421"/>
      <c r="AA11" s="421"/>
      <c r="AB11" s="421"/>
      <c r="AC11" s="421"/>
      <c r="AD11" s="421"/>
      <c r="AE11" s="421"/>
      <c r="AF11" s="421"/>
      <c r="AG11" s="401"/>
      <c r="AH11" s="445"/>
    </row>
    <row r="12" spans="1:34" ht="27.95" customHeight="1" thickBot="1" x14ac:dyDescent="0.4">
      <c r="A12" s="420" t="s">
        <v>134</v>
      </c>
      <c r="B12" s="442"/>
      <c r="C12" s="442"/>
      <c r="D12" s="442"/>
      <c r="E12" s="442"/>
      <c r="F12" s="442"/>
      <c r="G12" s="442"/>
      <c r="H12" s="442"/>
      <c r="I12" s="442"/>
      <c r="J12" s="442"/>
      <c r="K12" s="443"/>
      <c r="L12" s="443"/>
      <c r="M12" s="443"/>
      <c r="N12" s="444"/>
      <c r="O12" s="423">
        <f t="shared" si="1"/>
        <v>0</v>
      </c>
      <c r="P12" s="400"/>
      <c r="Q12" s="424"/>
      <c r="R12" s="424"/>
      <c r="S12" s="401"/>
      <c r="T12" s="420" t="s">
        <v>134</v>
      </c>
      <c r="U12" s="421"/>
      <c r="V12" s="421"/>
      <c r="W12" s="421"/>
      <c r="X12" s="421"/>
      <c r="Y12" s="421"/>
      <c r="Z12" s="421"/>
      <c r="AA12" s="421"/>
      <c r="AB12" s="421"/>
      <c r="AC12" s="421"/>
      <c r="AD12" s="421"/>
      <c r="AE12" s="421"/>
      <c r="AF12" s="421"/>
      <c r="AG12" s="401"/>
      <c r="AH12" s="425"/>
    </row>
    <row r="13" spans="1:34" ht="27.95" customHeight="1" thickTop="1" thickBot="1" x14ac:dyDescent="0.45">
      <c r="A13" s="426" t="s">
        <v>135</v>
      </c>
      <c r="B13" s="427">
        <v>114.628</v>
      </c>
      <c r="C13" s="427">
        <v>109.98</v>
      </c>
      <c r="D13" s="427">
        <v>80.022000000000006</v>
      </c>
      <c r="E13" s="427">
        <v>103.054</v>
      </c>
      <c r="F13" s="427">
        <v>118.07899999999999</v>
      </c>
      <c r="G13" s="427">
        <v>110.283</v>
      </c>
      <c r="H13" s="427">
        <v>114.58</v>
      </c>
      <c r="I13" s="427">
        <v>107.895</v>
      </c>
      <c r="J13" s="427">
        <v>95.488</v>
      </c>
      <c r="K13" s="428">
        <v>116.80800000000001</v>
      </c>
      <c r="L13" s="428">
        <v>41.448</v>
      </c>
      <c r="M13" s="428">
        <v>94.2</v>
      </c>
      <c r="N13" s="429"/>
      <c r="O13" s="430">
        <f t="shared" si="1"/>
        <v>1206.4650000000001</v>
      </c>
      <c r="P13" s="400"/>
      <c r="Q13" s="298"/>
      <c r="R13" s="299"/>
      <c r="S13" s="431"/>
      <c r="T13" s="426" t="s">
        <v>135</v>
      </c>
      <c r="U13" s="432">
        <v>116.80800000000001</v>
      </c>
      <c r="V13" s="432">
        <v>105.504</v>
      </c>
      <c r="W13" s="432">
        <v>116.80800000000001</v>
      </c>
      <c r="X13" s="432">
        <v>113.04</v>
      </c>
      <c r="Y13" s="432">
        <v>116.80800000000001</v>
      </c>
      <c r="Z13" s="432">
        <v>113.04</v>
      </c>
      <c r="AA13" s="432">
        <v>116.80800000000001</v>
      </c>
      <c r="AB13" s="432">
        <v>116.80800000000001</v>
      </c>
      <c r="AC13" s="432">
        <v>109.27200000000001</v>
      </c>
      <c r="AD13" s="432"/>
      <c r="AE13" s="432"/>
      <c r="AF13" s="432"/>
      <c r="AG13" s="401"/>
      <c r="AH13" s="430">
        <f>SUM(U13:AF13)</f>
        <v>1024.896</v>
      </c>
    </row>
    <row r="14" spans="1:34" ht="27.95" customHeight="1" thickTop="1" x14ac:dyDescent="0.4">
      <c r="A14" s="433" t="s">
        <v>129</v>
      </c>
      <c r="B14" s="434">
        <f>B13</f>
        <v>114.628</v>
      </c>
      <c r="C14" s="434">
        <f>C13</f>
        <v>109.98</v>
      </c>
      <c r="D14" s="434">
        <f t="shared" ref="D14:M14" si="6">D13</f>
        <v>80.022000000000006</v>
      </c>
      <c r="E14" s="434">
        <f t="shared" si="6"/>
        <v>103.054</v>
      </c>
      <c r="F14" s="434">
        <f t="shared" si="6"/>
        <v>118.07899999999999</v>
      </c>
      <c r="G14" s="434">
        <f t="shared" si="6"/>
        <v>110.283</v>
      </c>
      <c r="H14" s="434">
        <f t="shared" si="6"/>
        <v>114.58</v>
      </c>
      <c r="I14" s="434">
        <f t="shared" si="6"/>
        <v>107.895</v>
      </c>
      <c r="J14" s="434">
        <f t="shared" si="6"/>
        <v>95.488</v>
      </c>
      <c r="K14" s="435">
        <f t="shared" si="6"/>
        <v>116.80800000000001</v>
      </c>
      <c r="L14" s="435">
        <f t="shared" si="6"/>
        <v>41.448</v>
      </c>
      <c r="M14" s="435">
        <f t="shared" si="6"/>
        <v>94.2</v>
      </c>
      <c r="N14" s="429"/>
      <c r="O14" s="430">
        <f t="shared" si="1"/>
        <v>1206.4650000000001</v>
      </c>
      <c r="P14" s="400"/>
      <c r="Q14" s="424"/>
      <c r="R14" s="424"/>
      <c r="S14" s="431"/>
      <c r="T14" s="433" t="s">
        <v>129</v>
      </c>
      <c r="U14" s="435">
        <f>U13</f>
        <v>116.80800000000001</v>
      </c>
      <c r="V14" s="435">
        <f>V13</f>
        <v>105.504</v>
      </c>
      <c r="W14" s="435">
        <f t="shared" ref="W14:AF14" si="7">W13</f>
        <v>116.80800000000001</v>
      </c>
      <c r="X14" s="435">
        <f t="shared" si="7"/>
        <v>113.04</v>
      </c>
      <c r="Y14" s="435">
        <f t="shared" si="7"/>
        <v>116.80800000000001</v>
      </c>
      <c r="Z14" s="435">
        <f t="shared" si="7"/>
        <v>113.04</v>
      </c>
      <c r="AA14" s="435">
        <f t="shared" si="7"/>
        <v>116.80800000000001</v>
      </c>
      <c r="AB14" s="435">
        <f t="shared" si="7"/>
        <v>116.80800000000001</v>
      </c>
      <c r="AC14" s="435">
        <f t="shared" si="7"/>
        <v>109.27200000000001</v>
      </c>
      <c r="AD14" s="435">
        <f t="shared" si="7"/>
        <v>0</v>
      </c>
      <c r="AE14" s="435">
        <f t="shared" si="7"/>
        <v>0</v>
      </c>
      <c r="AF14" s="435">
        <f t="shared" si="7"/>
        <v>0</v>
      </c>
      <c r="AG14" s="401"/>
      <c r="AH14" s="430">
        <f t="shared" ref="AH14:AH16" si="8">SUM(U14:AF14)</f>
        <v>1024.896</v>
      </c>
    </row>
    <row r="15" spans="1:34" ht="27.95" customHeight="1" x14ac:dyDescent="0.4">
      <c r="A15" s="436" t="s">
        <v>130</v>
      </c>
      <c r="B15" s="434">
        <v>11.508033335938002</v>
      </c>
      <c r="C15" s="434">
        <v>10.918239727874795</v>
      </c>
      <c r="D15" s="434">
        <v>8.3007933928223068</v>
      </c>
      <c r="E15" s="434">
        <v>10.704060658935502</v>
      </c>
      <c r="F15" s="434">
        <v>11.745910292968999</v>
      </c>
      <c r="G15" s="434">
        <v>11.740596219406099</v>
      </c>
      <c r="H15" s="434">
        <v>12.545509056641007</v>
      </c>
      <c r="I15" s="434">
        <v>11.986004065185494</v>
      </c>
      <c r="J15" s="434">
        <v>10.499987829467806</v>
      </c>
      <c r="K15" s="435">
        <v>12.052799999999996</v>
      </c>
      <c r="L15" s="435">
        <v>4.2767999999999988</v>
      </c>
      <c r="M15" s="435">
        <v>9.7199999999999971</v>
      </c>
      <c r="N15" s="429"/>
      <c r="O15" s="437">
        <f t="shared" si="1"/>
        <v>125.99873457924001</v>
      </c>
      <c r="P15" s="400"/>
      <c r="Q15" s="424"/>
      <c r="R15" s="424"/>
      <c r="S15" s="401"/>
      <c r="T15" s="436" t="s">
        <v>130</v>
      </c>
      <c r="U15" s="435">
        <v>12.052799999999996</v>
      </c>
      <c r="V15" s="435">
        <v>10.886399999999997</v>
      </c>
      <c r="W15" s="435">
        <v>12.052799999999996</v>
      </c>
      <c r="X15" s="435">
        <v>11.663999999999996</v>
      </c>
      <c r="Y15" s="435">
        <v>12.052799999999996</v>
      </c>
      <c r="Z15" s="435">
        <v>11.663999999999996</v>
      </c>
      <c r="AA15" s="435">
        <v>12.052799999999996</v>
      </c>
      <c r="AB15" s="435">
        <v>12.052799999999996</v>
      </c>
      <c r="AC15" s="435">
        <v>11.275199999999996</v>
      </c>
      <c r="AD15" s="435"/>
      <c r="AE15" s="435"/>
      <c r="AF15" s="435"/>
      <c r="AG15" s="401"/>
      <c r="AH15" s="437">
        <f t="shared" si="8"/>
        <v>105.75359999999996</v>
      </c>
    </row>
    <row r="16" spans="1:34" ht="27.95" customHeight="1" thickBot="1" x14ac:dyDescent="0.45">
      <c r="A16" s="438" t="s">
        <v>131</v>
      </c>
      <c r="B16" s="439">
        <f>B14-B15</f>
        <v>103.11996666406199</v>
      </c>
      <c r="C16" s="439">
        <f>C14-C15</f>
        <v>99.061760272125213</v>
      </c>
      <c r="D16" s="439">
        <f t="shared" ref="D16:M16" si="9">D14-D15</f>
        <v>71.721206607177692</v>
      </c>
      <c r="E16" s="439">
        <f t="shared" si="9"/>
        <v>92.349939341064498</v>
      </c>
      <c r="F16" s="439">
        <f t="shared" si="9"/>
        <v>106.33308970703099</v>
      </c>
      <c r="G16" s="439">
        <f t="shared" si="9"/>
        <v>98.542403780593901</v>
      </c>
      <c r="H16" s="439">
        <f t="shared" si="9"/>
        <v>102.03449094335899</v>
      </c>
      <c r="I16" s="439">
        <f t="shared" si="9"/>
        <v>95.908995934814499</v>
      </c>
      <c r="J16" s="439">
        <f t="shared" si="9"/>
        <v>84.988012170532187</v>
      </c>
      <c r="K16" s="440">
        <f t="shared" si="9"/>
        <v>104.75520000000002</v>
      </c>
      <c r="L16" s="440">
        <f t="shared" si="9"/>
        <v>37.171199999999999</v>
      </c>
      <c r="M16" s="440">
        <f t="shared" si="9"/>
        <v>84.48</v>
      </c>
      <c r="N16" s="429"/>
      <c r="O16" s="441">
        <f t="shared" si="1"/>
        <v>1080.46626542076</v>
      </c>
      <c r="P16" s="400"/>
      <c r="Q16" s="424"/>
      <c r="R16" s="424"/>
      <c r="S16" s="401"/>
      <c r="T16" s="438" t="s">
        <v>131</v>
      </c>
      <c r="U16" s="440">
        <f>U14-U15</f>
        <v>104.75520000000002</v>
      </c>
      <c r="V16" s="440">
        <f>V14-V15</f>
        <v>94.61760000000001</v>
      </c>
      <c r="W16" s="440">
        <f t="shared" ref="W16:AF16" si="10">W14-W15</f>
        <v>104.75520000000002</v>
      </c>
      <c r="X16" s="440">
        <f t="shared" si="10"/>
        <v>101.376</v>
      </c>
      <c r="Y16" s="440">
        <f t="shared" si="10"/>
        <v>104.75520000000002</v>
      </c>
      <c r="Z16" s="440">
        <f t="shared" si="10"/>
        <v>101.376</v>
      </c>
      <c r="AA16" s="440">
        <f t="shared" si="10"/>
        <v>104.75520000000002</v>
      </c>
      <c r="AB16" s="440">
        <f t="shared" si="10"/>
        <v>104.75520000000002</v>
      </c>
      <c r="AC16" s="440">
        <f t="shared" si="10"/>
        <v>97.996800000000007</v>
      </c>
      <c r="AD16" s="440">
        <f t="shared" si="10"/>
        <v>0</v>
      </c>
      <c r="AE16" s="440">
        <f t="shared" si="10"/>
        <v>0</v>
      </c>
      <c r="AF16" s="440">
        <f t="shared" si="10"/>
        <v>0</v>
      </c>
      <c r="AG16" s="401"/>
      <c r="AH16" s="441">
        <f t="shared" si="8"/>
        <v>919.14240000000018</v>
      </c>
    </row>
    <row r="17" spans="1:34" ht="27.95" customHeight="1" thickTop="1" x14ac:dyDescent="0.4">
      <c r="A17" s="446"/>
      <c r="B17" s="447"/>
      <c r="C17" s="447"/>
      <c r="D17" s="447"/>
      <c r="E17" s="447"/>
      <c r="F17" s="447"/>
      <c r="G17" s="447"/>
      <c r="H17" s="447"/>
      <c r="I17" s="447"/>
      <c r="J17" s="447"/>
      <c r="K17" s="448"/>
      <c r="L17" s="448"/>
      <c r="M17" s="448"/>
      <c r="N17" s="444"/>
      <c r="O17" s="449">
        <f t="shared" si="1"/>
        <v>0</v>
      </c>
      <c r="P17" s="400"/>
      <c r="Q17" s="424"/>
      <c r="R17" s="424"/>
      <c r="S17" s="401"/>
      <c r="T17" s="446"/>
      <c r="U17" s="448"/>
      <c r="V17" s="448"/>
      <c r="W17" s="448"/>
      <c r="X17" s="448"/>
      <c r="Y17" s="448"/>
      <c r="Z17" s="448"/>
      <c r="AA17" s="448"/>
      <c r="AB17" s="448"/>
      <c r="AC17" s="448"/>
      <c r="AD17" s="448"/>
      <c r="AE17" s="448"/>
      <c r="AF17" s="448"/>
      <c r="AG17" s="401"/>
      <c r="AH17" s="449"/>
    </row>
    <row r="18" spans="1:34" ht="27.95" customHeight="1" thickBot="1" x14ac:dyDescent="0.4">
      <c r="A18" s="420" t="s">
        <v>136</v>
      </c>
      <c r="B18" s="442"/>
      <c r="C18" s="442"/>
      <c r="D18" s="442"/>
      <c r="E18" s="442"/>
      <c r="F18" s="442"/>
      <c r="G18" s="442"/>
      <c r="H18" s="442"/>
      <c r="I18" s="442"/>
      <c r="J18" s="442"/>
      <c r="K18" s="443"/>
      <c r="L18" s="443"/>
      <c r="M18" s="443"/>
      <c r="N18" s="444"/>
      <c r="O18" s="423">
        <f t="shared" si="1"/>
        <v>0</v>
      </c>
      <c r="P18" s="400"/>
      <c r="Q18" s="424"/>
      <c r="R18" s="424"/>
      <c r="S18" s="401"/>
      <c r="T18" s="420" t="s">
        <v>136</v>
      </c>
      <c r="U18" s="421"/>
      <c r="V18" s="421"/>
      <c r="W18" s="421"/>
      <c r="X18" s="421"/>
      <c r="Y18" s="421"/>
      <c r="Z18" s="421"/>
      <c r="AA18" s="421"/>
      <c r="AB18" s="421"/>
      <c r="AC18" s="421"/>
      <c r="AD18" s="421"/>
      <c r="AE18" s="421"/>
      <c r="AF18" s="421"/>
      <c r="AG18" s="401"/>
      <c r="AH18" s="425"/>
    </row>
    <row r="19" spans="1:34" ht="27.95" customHeight="1" thickTop="1" thickBot="1" x14ac:dyDescent="0.45">
      <c r="A19" s="426" t="s">
        <v>137</v>
      </c>
      <c r="B19" s="427">
        <v>115.973</v>
      </c>
      <c r="C19" s="427">
        <v>106.16</v>
      </c>
      <c r="D19" s="427">
        <v>101.029</v>
      </c>
      <c r="E19" s="427">
        <v>82.307000000000002</v>
      </c>
      <c r="F19" s="427">
        <v>89.703000000000003</v>
      </c>
      <c r="G19" s="427">
        <v>2.0089999999999999</v>
      </c>
      <c r="H19" s="427">
        <v>78.040999999999997</v>
      </c>
      <c r="I19" s="427">
        <v>108.779</v>
      </c>
      <c r="J19" s="427">
        <v>109.937</v>
      </c>
      <c r="K19" s="428">
        <v>117.55200004800002</v>
      </c>
      <c r="L19" s="428">
        <v>11.375999999999999</v>
      </c>
      <c r="M19" s="428">
        <v>49.296000000000014</v>
      </c>
      <c r="N19" s="429"/>
      <c r="O19" s="430">
        <f>SUM(B19:M19)</f>
        <v>972.16200004799998</v>
      </c>
      <c r="P19" s="400"/>
      <c r="Q19" s="298"/>
      <c r="R19" s="299"/>
      <c r="S19" s="431"/>
      <c r="T19" s="426" t="s">
        <v>137</v>
      </c>
      <c r="U19" s="432">
        <v>117.55200000000004</v>
      </c>
      <c r="V19" s="432">
        <v>106.17600000000003</v>
      </c>
      <c r="W19" s="432">
        <v>117.55200000000004</v>
      </c>
      <c r="X19" s="432">
        <v>113.76000000000003</v>
      </c>
      <c r="Y19" s="432">
        <v>117.55200000000004</v>
      </c>
      <c r="Z19" s="432">
        <v>113.76000000000003</v>
      </c>
      <c r="AA19" s="432">
        <v>117.55200000000004</v>
      </c>
      <c r="AB19" s="432">
        <v>117.55200000000004</v>
      </c>
      <c r="AC19" s="432">
        <v>109.96800000000003</v>
      </c>
      <c r="AD19" s="432"/>
      <c r="AE19" s="432"/>
      <c r="AF19" s="432"/>
      <c r="AG19" s="401"/>
      <c r="AH19" s="430">
        <f>SUM(U19:AF19)</f>
        <v>1031.4240000000002</v>
      </c>
    </row>
    <row r="20" spans="1:34" ht="27.95" customHeight="1" thickTop="1" x14ac:dyDescent="0.4">
      <c r="A20" s="433" t="s">
        <v>129</v>
      </c>
      <c r="B20" s="434">
        <f>B19</f>
        <v>115.973</v>
      </c>
      <c r="C20" s="434">
        <f>C19</f>
        <v>106.16</v>
      </c>
      <c r="D20" s="434">
        <f t="shared" ref="D20:M20" si="11">D19</f>
        <v>101.029</v>
      </c>
      <c r="E20" s="434">
        <f t="shared" si="11"/>
        <v>82.307000000000002</v>
      </c>
      <c r="F20" s="434">
        <f t="shared" si="11"/>
        <v>89.703000000000003</v>
      </c>
      <c r="G20" s="434">
        <f t="shared" si="11"/>
        <v>2.0089999999999999</v>
      </c>
      <c r="H20" s="434">
        <f t="shared" si="11"/>
        <v>78.040999999999997</v>
      </c>
      <c r="I20" s="434">
        <f t="shared" si="11"/>
        <v>108.779</v>
      </c>
      <c r="J20" s="434">
        <f t="shared" si="11"/>
        <v>109.937</v>
      </c>
      <c r="K20" s="435">
        <f t="shared" si="11"/>
        <v>117.55200004800002</v>
      </c>
      <c r="L20" s="435">
        <f t="shared" si="11"/>
        <v>11.375999999999999</v>
      </c>
      <c r="M20" s="435">
        <f t="shared" si="11"/>
        <v>49.296000000000014</v>
      </c>
      <c r="N20" s="429"/>
      <c r="O20" s="430">
        <f t="shared" si="1"/>
        <v>972.16200004799998</v>
      </c>
      <c r="P20" s="400"/>
      <c r="Q20" s="424"/>
      <c r="R20" s="424"/>
      <c r="S20" s="431"/>
      <c r="T20" s="433" t="s">
        <v>129</v>
      </c>
      <c r="U20" s="435">
        <f>U19</f>
        <v>117.55200000000004</v>
      </c>
      <c r="V20" s="435">
        <f>V19</f>
        <v>106.17600000000003</v>
      </c>
      <c r="W20" s="435">
        <f t="shared" ref="W20:AF20" si="12">W19</f>
        <v>117.55200000000004</v>
      </c>
      <c r="X20" s="435">
        <f t="shared" si="12"/>
        <v>113.76000000000003</v>
      </c>
      <c r="Y20" s="435">
        <f t="shared" si="12"/>
        <v>117.55200000000004</v>
      </c>
      <c r="Z20" s="435">
        <f t="shared" si="12"/>
        <v>113.76000000000003</v>
      </c>
      <c r="AA20" s="435">
        <f t="shared" si="12"/>
        <v>117.55200000000004</v>
      </c>
      <c r="AB20" s="435">
        <f t="shared" si="12"/>
        <v>117.55200000000004</v>
      </c>
      <c r="AC20" s="435">
        <f t="shared" si="12"/>
        <v>109.96800000000003</v>
      </c>
      <c r="AD20" s="435">
        <f t="shared" si="12"/>
        <v>0</v>
      </c>
      <c r="AE20" s="435">
        <f t="shared" si="12"/>
        <v>0</v>
      </c>
      <c r="AF20" s="435">
        <f t="shared" si="12"/>
        <v>0</v>
      </c>
      <c r="AG20" s="401"/>
      <c r="AH20" s="430">
        <f t="shared" ref="AH20:AH22" si="13">SUM(U20:AF20)</f>
        <v>1031.4240000000002</v>
      </c>
    </row>
    <row r="21" spans="1:34" ht="27.95" customHeight="1" x14ac:dyDescent="0.4">
      <c r="A21" s="436" t="s">
        <v>130</v>
      </c>
      <c r="B21" s="434">
        <v>12.154896531249992</v>
      </c>
      <c r="C21" s="434">
        <v>11.030828724609396</v>
      </c>
      <c r="D21" s="434">
        <v>10.305623304687499</v>
      </c>
      <c r="E21" s="434">
        <v>9.0072572074585047</v>
      </c>
      <c r="F21" s="434">
        <v>9.6352470976562472</v>
      </c>
      <c r="G21" s="434">
        <v>0.31063989027415007</v>
      </c>
      <c r="H21" s="434">
        <v>7.659827242218002</v>
      </c>
      <c r="I21" s="434">
        <v>11.421613873291005</v>
      </c>
      <c r="J21" s="434">
        <v>10.402314691406296</v>
      </c>
      <c r="K21" s="435">
        <v>12.052799999999996</v>
      </c>
      <c r="L21" s="435">
        <v>1.1663999999999999</v>
      </c>
      <c r="M21" s="435">
        <v>5.0543999999999984</v>
      </c>
      <c r="N21" s="429"/>
      <c r="O21" s="437">
        <f t="shared" si="1"/>
        <v>100.20184856285107</v>
      </c>
      <c r="P21" s="400"/>
      <c r="Q21" s="424"/>
      <c r="R21" s="424"/>
      <c r="S21" s="401"/>
      <c r="T21" s="436" t="s">
        <v>130</v>
      </c>
      <c r="U21" s="435">
        <v>12.052799999999996</v>
      </c>
      <c r="V21" s="435">
        <v>10.886399999999997</v>
      </c>
      <c r="W21" s="435">
        <v>12.052799999999996</v>
      </c>
      <c r="X21" s="435">
        <v>11.663999999999996</v>
      </c>
      <c r="Y21" s="435">
        <v>12.052799999999996</v>
      </c>
      <c r="Z21" s="435">
        <v>11.663999999999996</v>
      </c>
      <c r="AA21" s="435">
        <v>12.052799999999996</v>
      </c>
      <c r="AB21" s="435">
        <v>12.052799999999996</v>
      </c>
      <c r="AC21" s="435">
        <v>11.275199999999996</v>
      </c>
      <c r="AD21" s="435"/>
      <c r="AE21" s="435"/>
      <c r="AF21" s="435"/>
      <c r="AG21" s="401"/>
      <c r="AH21" s="437">
        <f t="shared" si="13"/>
        <v>105.75359999999996</v>
      </c>
    </row>
    <row r="22" spans="1:34" ht="27.95" customHeight="1" thickBot="1" x14ac:dyDescent="0.45">
      <c r="A22" s="438" t="s">
        <v>131</v>
      </c>
      <c r="B22" s="439">
        <f>B20-B21</f>
        <v>103.81810346875001</v>
      </c>
      <c r="C22" s="439">
        <f>C20-C21</f>
        <v>95.129171275390604</v>
      </c>
      <c r="D22" s="439">
        <f t="shared" ref="D22:M22" si="14">D20-D21</f>
        <v>90.723376695312496</v>
      </c>
      <c r="E22" s="439">
        <f t="shared" si="14"/>
        <v>73.299742792541494</v>
      </c>
      <c r="F22" s="439">
        <f t="shared" si="14"/>
        <v>80.067752902343756</v>
      </c>
      <c r="G22" s="439">
        <f t="shared" si="14"/>
        <v>1.6983601097258498</v>
      </c>
      <c r="H22" s="439">
        <f t="shared" si="14"/>
        <v>70.381172757781997</v>
      </c>
      <c r="I22" s="439">
        <f t="shared" si="14"/>
        <v>97.357386126708988</v>
      </c>
      <c r="J22" s="439">
        <f t="shared" si="14"/>
        <v>99.534685308593708</v>
      </c>
      <c r="K22" s="440">
        <f t="shared" si="14"/>
        <v>105.49920004800003</v>
      </c>
      <c r="L22" s="440">
        <f t="shared" si="14"/>
        <v>10.2096</v>
      </c>
      <c r="M22" s="440">
        <f t="shared" si="14"/>
        <v>44.241600000000012</v>
      </c>
      <c r="N22" s="429"/>
      <c r="O22" s="441">
        <f t="shared" si="1"/>
        <v>871.96015148514903</v>
      </c>
      <c r="P22" s="400"/>
      <c r="Q22" s="424"/>
      <c r="R22" s="424"/>
      <c r="S22" s="401"/>
      <c r="T22" s="438" t="s">
        <v>131</v>
      </c>
      <c r="U22" s="440">
        <f>U20-U21</f>
        <v>105.49920000000004</v>
      </c>
      <c r="V22" s="440">
        <f>V20-V21</f>
        <v>95.289600000000036</v>
      </c>
      <c r="W22" s="440">
        <f t="shared" ref="W22:AF22" si="15">W20-W21</f>
        <v>105.49920000000004</v>
      </c>
      <c r="X22" s="440">
        <f t="shared" si="15"/>
        <v>102.09600000000003</v>
      </c>
      <c r="Y22" s="440">
        <f t="shared" si="15"/>
        <v>105.49920000000004</v>
      </c>
      <c r="Z22" s="440">
        <f t="shared" si="15"/>
        <v>102.09600000000003</v>
      </c>
      <c r="AA22" s="440">
        <f t="shared" si="15"/>
        <v>105.49920000000004</v>
      </c>
      <c r="AB22" s="440">
        <f t="shared" si="15"/>
        <v>105.49920000000004</v>
      </c>
      <c r="AC22" s="440">
        <f t="shared" si="15"/>
        <v>98.692800000000034</v>
      </c>
      <c r="AD22" s="440">
        <f t="shared" si="15"/>
        <v>0</v>
      </c>
      <c r="AE22" s="440">
        <f t="shared" si="15"/>
        <v>0</v>
      </c>
      <c r="AF22" s="440">
        <f t="shared" si="15"/>
        <v>0</v>
      </c>
      <c r="AG22" s="401"/>
      <c r="AH22" s="441">
        <f t="shared" si="13"/>
        <v>925.67040000000043</v>
      </c>
    </row>
    <row r="23" spans="1:34" ht="27.95" customHeight="1" thickTop="1" x14ac:dyDescent="0.4">
      <c r="A23" s="446"/>
      <c r="B23" s="447"/>
      <c r="C23" s="448"/>
      <c r="D23" s="447"/>
      <c r="E23" s="447"/>
      <c r="F23" s="447"/>
      <c r="G23" s="447"/>
      <c r="H23" s="447"/>
      <c r="I23" s="447"/>
      <c r="J23" s="447"/>
      <c r="K23" s="448"/>
      <c r="L23" s="448"/>
      <c r="M23" s="448"/>
      <c r="N23" s="444"/>
      <c r="O23" s="449">
        <f t="shared" si="1"/>
        <v>0</v>
      </c>
      <c r="P23" s="400"/>
      <c r="Q23" s="424"/>
      <c r="R23" s="424"/>
      <c r="S23" s="401"/>
      <c r="T23" s="446"/>
      <c r="U23" s="448"/>
      <c r="V23" s="448"/>
      <c r="W23" s="448"/>
      <c r="X23" s="448"/>
      <c r="Y23" s="448"/>
      <c r="Z23" s="448"/>
      <c r="AA23" s="448"/>
      <c r="AB23" s="448"/>
      <c r="AC23" s="448"/>
      <c r="AD23" s="448"/>
      <c r="AE23" s="448"/>
      <c r="AF23" s="448"/>
      <c r="AH23" s="449"/>
    </row>
    <row r="24" spans="1:34" ht="27.95" customHeight="1" thickBot="1" x14ac:dyDescent="0.45">
      <c r="A24" s="420" t="s">
        <v>601</v>
      </c>
      <c r="B24" s="450"/>
      <c r="C24" s="450"/>
      <c r="D24" s="450"/>
      <c r="E24" s="450"/>
      <c r="F24" s="450"/>
      <c r="G24" s="450"/>
      <c r="H24" s="450"/>
      <c r="I24" s="450"/>
      <c r="J24" s="450"/>
      <c r="K24" s="451"/>
      <c r="L24" s="451"/>
      <c r="M24" s="451"/>
      <c r="N24" s="444"/>
      <c r="O24" s="445">
        <f t="shared" si="1"/>
        <v>0</v>
      </c>
      <c r="P24" s="400"/>
      <c r="Q24" s="424"/>
      <c r="R24" s="424"/>
      <c r="S24" s="401"/>
      <c r="T24" s="420" t="s">
        <v>601</v>
      </c>
      <c r="U24" s="452"/>
      <c r="V24" s="452"/>
      <c r="W24" s="452"/>
      <c r="X24" s="452"/>
      <c r="Y24" s="452"/>
      <c r="Z24" s="452"/>
      <c r="AA24" s="452"/>
      <c r="AB24" s="452"/>
      <c r="AC24" s="452"/>
      <c r="AD24" s="452"/>
      <c r="AE24" s="452"/>
      <c r="AF24" s="452"/>
      <c r="AH24" s="445"/>
    </row>
    <row r="25" spans="1:34" ht="27.95" customHeight="1" thickTop="1" x14ac:dyDescent="0.4">
      <c r="A25" s="433" t="s">
        <v>138</v>
      </c>
      <c r="B25" s="453">
        <v>3.8367</v>
      </c>
      <c r="C25" s="453">
        <v>3.8157999999999999</v>
      </c>
      <c r="D25" s="453">
        <v>3.1576</v>
      </c>
      <c r="E25" s="453">
        <v>2.6585200000000002</v>
      </c>
      <c r="F25" s="453">
        <v>2.4847999999999999</v>
      </c>
      <c r="G25" s="453">
        <v>2.4775</v>
      </c>
      <c r="H25" s="453">
        <v>3.0726</v>
      </c>
      <c r="I25" s="453">
        <v>2.5968399999999998</v>
      </c>
      <c r="J25" s="453">
        <v>3.0167999999999999</v>
      </c>
      <c r="K25" s="454">
        <v>4.2779999999999978</v>
      </c>
      <c r="L25" s="454">
        <v>3.6599999975999991</v>
      </c>
      <c r="M25" s="454">
        <v>3.7819999975199989</v>
      </c>
      <c r="N25" s="444"/>
      <c r="O25" s="430">
        <f>SUM(B25:M25)</f>
        <v>38.837159995119997</v>
      </c>
      <c r="P25" s="400"/>
      <c r="Q25" s="300"/>
      <c r="R25" s="300"/>
      <c r="S25" s="431"/>
      <c r="T25" s="433" t="s">
        <v>138</v>
      </c>
      <c r="U25" s="455">
        <v>3.7819999975199989</v>
      </c>
      <c r="V25" s="455">
        <v>3.4159999977599993</v>
      </c>
      <c r="W25" s="455">
        <v>3.7819999975199989</v>
      </c>
      <c r="X25" s="455">
        <v>3.6599999975999991</v>
      </c>
      <c r="Y25" s="455">
        <v>4.277479999999998</v>
      </c>
      <c r="Z25" s="455">
        <v>4.1399999999999979</v>
      </c>
      <c r="AA25" s="455">
        <v>4.2779999999999978</v>
      </c>
      <c r="AB25" s="455">
        <v>4.2779999999999978</v>
      </c>
      <c r="AC25" s="455">
        <v>4.0009599999999983</v>
      </c>
      <c r="AD25" s="455"/>
      <c r="AE25" s="455"/>
      <c r="AF25" s="455"/>
      <c r="AH25" s="430">
        <f>SUM(U25:AF25)</f>
        <v>35.614439990399987</v>
      </c>
    </row>
    <row r="26" spans="1:34" ht="27.95" customHeight="1" x14ac:dyDescent="0.4">
      <c r="A26" s="436" t="s">
        <v>139</v>
      </c>
      <c r="B26" s="434">
        <v>0.80459999999999998</v>
      </c>
      <c r="C26" s="434">
        <v>0.67159999999999997</v>
      </c>
      <c r="D26" s="434">
        <v>0.82901000000000002</v>
      </c>
      <c r="E26" s="434">
        <v>0.68210000000000004</v>
      </c>
      <c r="F26" s="434">
        <v>1.9284999999999999</v>
      </c>
      <c r="G26" s="434">
        <v>1.7785299999999999</v>
      </c>
      <c r="H26" s="434">
        <v>1.3974000000000002</v>
      </c>
      <c r="I26" s="434">
        <v>0.17630000000000001</v>
      </c>
      <c r="J26" s="434">
        <v>0.5413</v>
      </c>
      <c r="K26" s="435"/>
      <c r="L26" s="435"/>
      <c r="M26" s="435"/>
      <c r="N26" s="444"/>
      <c r="O26" s="437">
        <f t="shared" si="1"/>
        <v>8.8093399999999988</v>
      </c>
      <c r="P26" s="400"/>
      <c r="Q26" s="300"/>
      <c r="R26" s="300"/>
      <c r="S26" s="431"/>
      <c r="T26" s="436" t="s">
        <v>139</v>
      </c>
      <c r="U26" s="456">
        <v>0</v>
      </c>
      <c r="V26" s="456">
        <v>0</v>
      </c>
      <c r="W26" s="456">
        <v>0</v>
      </c>
      <c r="X26" s="456">
        <v>0</v>
      </c>
      <c r="Y26" s="456">
        <v>0</v>
      </c>
      <c r="Z26" s="456">
        <v>0</v>
      </c>
      <c r="AA26" s="456">
        <v>0</v>
      </c>
      <c r="AB26" s="456">
        <v>0</v>
      </c>
      <c r="AC26" s="456"/>
      <c r="AD26" s="456"/>
      <c r="AE26" s="456"/>
      <c r="AF26" s="456"/>
      <c r="AH26" s="437">
        <f t="shared" ref="AH26:AH44" si="16">SUM(U26:AF26)</f>
        <v>0</v>
      </c>
    </row>
    <row r="27" spans="1:34" ht="27.95" customHeight="1" x14ac:dyDescent="0.4">
      <c r="A27" s="436" t="s">
        <v>140</v>
      </c>
      <c r="B27" s="434">
        <v>0.2331</v>
      </c>
      <c r="C27" s="434">
        <v>0.12940000000000002</v>
      </c>
      <c r="D27" s="434">
        <v>0.12759999999999999</v>
      </c>
      <c r="E27" s="434">
        <v>7.4300000000000005E-2</v>
      </c>
      <c r="F27" s="434">
        <v>0.21109999999999998</v>
      </c>
      <c r="G27" s="434">
        <v>4.8999999999999998E-3</v>
      </c>
      <c r="H27" s="434">
        <v>7.7499999999999999E-2</v>
      </c>
      <c r="I27" s="434">
        <v>2.4400000000000002E-2</v>
      </c>
      <c r="J27" s="434">
        <v>8.7300000000000003E-2</v>
      </c>
      <c r="K27" s="435"/>
      <c r="L27" s="435"/>
      <c r="M27" s="435"/>
      <c r="N27" s="444"/>
      <c r="O27" s="437">
        <f t="shared" si="1"/>
        <v>0.96960000000000002</v>
      </c>
      <c r="P27" s="400"/>
      <c r="Q27" s="300"/>
      <c r="R27" s="300"/>
      <c r="S27" s="431"/>
      <c r="T27" s="436" t="s">
        <v>140</v>
      </c>
      <c r="U27" s="456">
        <v>0</v>
      </c>
      <c r="V27" s="456">
        <v>0</v>
      </c>
      <c r="W27" s="456">
        <v>0</v>
      </c>
      <c r="X27" s="456">
        <v>0</v>
      </c>
      <c r="Y27" s="456">
        <v>0</v>
      </c>
      <c r="Z27" s="456">
        <v>0</v>
      </c>
      <c r="AA27" s="456">
        <v>0</v>
      </c>
      <c r="AB27" s="456">
        <v>0</v>
      </c>
      <c r="AC27" s="456"/>
      <c r="AD27" s="456"/>
      <c r="AE27" s="456"/>
      <c r="AF27" s="456"/>
      <c r="AH27" s="437">
        <f t="shared" si="16"/>
        <v>0</v>
      </c>
    </row>
    <row r="28" spans="1:34" ht="27.95" customHeight="1" x14ac:dyDescent="0.4">
      <c r="A28" s="436" t="s">
        <v>142</v>
      </c>
      <c r="B28" s="434">
        <v>72.153999999999996</v>
      </c>
      <c r="C28" s="434">
        <v>113.364</v>
      </c>
      <c r="D28" s="434">
        <v>68.373999999999995</v>
      </c>
      <c r="E28" s="434">
        <v>1.3740000000000001</v>
      </c>
      <c r="F28" s="434">
        <v>0</v>
      </c>
      <c r="G28" s="434">
        <v>0</v>
      </c>
      <c r="H28" s="434">
        <v>33.506</v>
      </c>
      <c r="I28" s="434">
        <v>34.743000000000002</v>
      </c>
      <c r="J28" s="434">
        <v>7.1909999999999998</v>
      </c>
      <c r="K28" s="435"/>
      <c r="L28" s="435"/>
      <c r="M28" s="435"/>
      <c r="N28" s="444"/>
      <c r="O28" s="437">
        <f t="shared" si="1"/>
        <v>330.70599999999996</v>
      </c>
      <c r="P28" s="400"/>
      <c r="Q28" s="300"/>
      <c r="R28" s="300"/>
      <c r="S28" s="431"/>
      <c r="T28" s="436" t="s">
        <v>142</v>
      </c>
      <c r="U28" s="456">
        <v>0</v>
      </c>
      <c r="V28" s="456">
        <v>0</v>
      </c>
      <c r="W28" s="456">
        <v>1.4463359999999998</v>
      </c>
      <c r="X28" s="456">
        <v>0.24105599999999999</v>
      </c>
      <c r="Y28" s="456">
        <v>0.24105599999999999</v>
      </c>
      <c r="Z28" s="456">
        <v>0</v>
      </c>
      <c r="AA28" s="456">
        <v>0</v>
      </c>
      <c r="AB28" s="456">
        <v>0</v>
      </c>
      <c r="AC28" s="456">
        <v>0</v>
      </c>
      <c r="AD28" s="456"/>
      <c r="AE28" s="456"/>
      <c r="AF28" s="456"/>
      <c r="AH28" s="437">
        <f t="shared" si="16"/>
        <v>1.9284479999999997</v>
      </c>
    </row>
    <row r="29" spans="1:34" ht="27.95" customHeight="1" x14ac:dyDescent="0.4">
      <c r="A29" s="436" t="s">
        <v>143</v>
      </c>
      <c r="B29" s="434">
        <v>106.646</v>
      </c>
      <c r="C29" s="434">
        <v>89.795000000000002</v>
      </c>
      <c r="D29" s="434">
        <v>105.209</v>
      </c>
      <c r="E29" s="434">
        <v>74.382000000000005</v>
      </c>
      <c r="F29" s="434">
        <v>53.258000000000003</v>
      </c>
      <c r="G29" s="434">
        <v>95.74</v>
      </c>
      <c r="H29" s="434">
        <v>94.596000000000004</v>
      </c>
      <c r="I29" s="434">
        <v>82.363</v>
      </c>
      <c r="J29" s="434">
        <v>69.340999999999994</v>
      </c>
      <c r="K29" s="435">
        <v>40.662839014551992</v>
      </c>
      <c r="L29" s="435">
        <v>63.403684869456001</v>
      </c>
      <c r="M29" s="435">
        <v>60.240257139568008</v>
      </c>
      <c r="N29" s="444"/>
      <c r="O29" s="437">
        <f t="shared" si="1"/>
        <v>935.63678102357608</v>
      </c>
      <c r="P29" s="400"/>
      <c r="Q29" s="300"/>
      <c r="R29" s="300"/>
      <c r="S29" s="431"/>
      <c r="T29" s="436" t="s">
        <v>143</v>
      </c>
      <c r="U29" s="456">
        <v>60.344129421784004</v>
      </c>
      <c r="V29" s="456">
        <v>92.302499231287968</v>
      </c>
      <c r="W29" s="456">
        <v>27.059984624456</v>
      </c>
      <c r="X29" s="456">
        <v>14.839069075776003</v>
      </c>
      <c r="Y29" s="456">
        <v>6.2642045787439997</v>
      </c>
      <c r="Z29" s="456">
        <v>0</v>
      </c>
      <c r="AA29" s="456">
        <v>0</v>
      </c>
      <c r="AB29" s="456">
        <v>0</v>
      </c>
      <c r="AC29" s="456">
        <v>0</v>
      </c>
      <c r="AD29" s="456"/>
      <c r="AE29" s="456"/>
      <c r="AF29" s="456"/>
      <c r="AH29" s="437">
        <f t="shared" si="16"/>
        <v>200.80988693204796</v>
      </c>
    </row>
    <row r="30" spans="1:34" ht="27.95" customHeight="1" x14ac:dyDescent="0.4">
      <c r="A30" s="436" t="s">
        <v>144</v>
      </c>
      <c r="B30" s="434">
        <v>58.527000000000001</v>
      </c>
      <c r="C30" s="434">
        <v>40.744999999999997</v>
      </c>
      <c r="D30" s="434">
        <v>111.03100000000001</v>
      </c>
      <c r="E30" s="434">
        <v>99.468999999999994</v>
      </c>
      <c r="F30" s="434">
        <v>89.254999999999995</v>
      </c>
      <c r="G30" s="434">
        <v>109.46</v>
      </c>
      <c r="H30" s="434">
        <v>87.546999999999997</v>
      </c>
      <c r="I30" s="434">
        <v>93.363</v>
      </c>
      <c r="J30" s="434">
        <v>76.031000000000006</v>
      </c>
      <c r="K30" s="435">
        <v>114.57599999999996</v>
      </c>
      <c r="L30" s="435">
        <v>110.87999999999997</v>
      </c>
      <c r="M30" s="435">
        <v>114.32959999999997</v>
      </c>
      <c r="N30" s="444"/>
      <c r="O30" s="437">
        <f t="shared" si="1"/>
        <v>1105.2135999999998</v>
      </c>
      <c r="P30" s="400"/>
      <c r="Q30" s="300"/>
      <c r="R30" s="300"/>
      <c r="S30" s="431"/>
      <c r="T30" s="436" t="s">
        <v>144</v>
      </c>
      <c r="U30" s="456">
        <v>55.439999999999991</v>
      </c>
      <c r="V30" s="456">
        <v>0</v>
      </c>
      <c r="W30" s="456">
        <v>69.977599999999981</v>
      </c>
      <c r="X30" s="456">
        <v>110.87999999999997</v>
      </c>
      <c r="Y30" s="456">
        <v>114.57599999999996</v>
      </c>
      <c r="Z30" s="456">
        <v>110.87999999999997</v>
      </c>
      <c r="AA30" s="456">
        <v>114.08319999999998</v>
      </c>
      <c r="AB30" s="456">
        <v>114.57599999999996</v>
      </c>
      <c r="AC30" s="456">
        <v>107.18399999999997</v>
      </c>
      <c r="AD30" s="456"/>
      <c r="AE30" s="456"/>
      <c r="AF30" s="456"/>
      <c r="AH30" s="437">
        <f t="shared" si="16"/>
        <v>797.5967999999998</v>
      </c>
    </row>
    <row r="31" spans="1:34" ht="27.95" customHeight="1" x14ac:dyDescent="0.4">
      <c r="A31" s="426" t="s">
        <v>145</v>
      </c>
      <c r="B31" s="434"/>
      <c r="C31" s="434"/>
      <c r="D31" s="434">
        <v>0</v>
      </c>
      <c r="E31" s="434">
        <v>0</v>
      </c>
      <c r="F31" s="434">
        <v>0</v>
      </c>
      <c r="G31" s="434">
        <v>0</v>
      </c>
      <c r="H31" s="434">
        <v>0</v>
      </c>
      <c r="I31" s="434">
        <v>0</v>
      </c>
      <c r="J31" s="434">
        <v>0</v>
      </c>
      <c r="K31" s="435"/>
      <c r="L31" s="435"/>
      <c r="M31" s="435"/>
      <c r="N31" s="444"/>
      <c r="O31" s="437">
        <f t="shared" si="1"/>
        <v>0</v>
      </c>
      <c r="P31" s="400"/>
      <c r="Q31" s="300"/>
      <c r="R31" s="300"/>
      <c r="S31" s="431"/>
      <c r="T31" s="426" t="s">
        <v>145</v>
      </c>
      <c r="U31" s="456"/>
      <c r="V31" s="456"/>
      <c r="W31" s="456"/>
      <c r="X31" s="456"/>
      <c r="Y31" s="456"/>
      <c r="Z31" s="456"/>
      <c r="AA31" s="456"/>
      <c r="AB31" s="456"/>
      <c r="AC31" s="456"/>
      <c r="AD31" s="456"/>
      <c r="AE31" s="456"/>
      <c r="AF31" s="456"/>
      <c r="AH31" s="437">
        <f t="shared" si="16"/>
        <v>0</v>
      </c>
    </row>
    <row r="32" spans="1:34" ht="27.95" customHeight="1" x14ac:dyDescent="0.4">
      <c r="A32" s="457" t="s">
        <v>146</v>
      </c>
      <c r="B32" s="439"/>
      <c r="C32" s="439"/>
      <c r="D32" s="439">
        <v>0</v>
      </c>
      <c r="E32" s="439">
        <v>0</v>
      </c>
      <c r="F32" s="439">
        <v>0</v>
      </c>
      <c r="G32" s="439">
        <v>0</v>
      </c>
      <c r="H32" s="439">
        <v>0</v>
      </c>
      <c r="I32" s="439">
        <v>0</v>
      </c>
      <c r="J32" s="439">
        <v>0</v>
      </c>
      <c r="K32" s="440"/>
      <c r="L32" s="440"/>
      <c r="M32" s="440"/>
      <c r="N32" s="458"/>
      <c r="O32" s="459">
        <f t="shared" si="1"/>
        <v>0</v>
      </c>
      <c r="P32" s="400"/>
      <c r="Q32" s="300"/>
      <c r="R32" s="300"/>
      <c r="S32" s="431"/>
      <c r="T32" s="457" t="s">
        <v>146</v>
      </c>
      <c r="U32" s="456"/>
      <c r="V32" s="456"/>
      <c r="W32" s="456"/>
      <c r="X32" s="456"/>
      <c r="Y32" s="456"/>
      <c r="Z32" s="456"/>
      <c r="AA32" s="456"/>
      <c r="AB32" s="456"/>
      <c r="AC32" s="456"/>
      <c r="AD32" s="456"/>
      <c r="AE32" s="456"/>
      <c r="AF32" s="456"/>
      <c r="AH32" s="437">
        <f t="shared" si="16"/>
        <v>0</v>
      </c>
    </row>
    <row r="33" spans="1:34" ht="27.95" customHeight="1" x14ac:dyDescent="0.4">
      <c r="A33" s="436" t="s">
        <v>122</v>
      </c>
      <c r="B33" s="434">
        <v>107.71251000000001</v>
      </c>
      <c r="C33" s="434">
        <v>78.065460000000002</v>
      </c>
      <c r="D33" s="434">
        <v>83.362070000000003</v>
      </c>
      <c r="E33" s="434">
        <v>88.938400000000001</v>
      </c>
      <c r="F33" s="434">
        <v>77.643749999999997</v>
      </c>
      <c r="G33" s="434">
        <v>80.650630000000007</v>
      </c>
      <c r="H33" s="434">
        <v>75.439050000000009</v>
      </c>
      <c r="I33" s="434">
        <v>60.834860000000006</v>
      </c>
      <c r="J33" s="434">
        <v>64.336179999999999</v>
      </c>
      <c r="K33" s="435">
        <v>0.55943313275200002</v>
      </c>
      <c r="L33" s="435">
        <v>47.696467871304016</v>
      </c>
      <c r="M33" s="435">
        <v>9.4108822058479991</v>
      </c>
      <c r="N33" s="429"/>
      <c r="O33" s="437">
        <f t="shared" si="1"/>
        <v>774.64969320990406</v>
      </c>
      <c r="P33" s="400"/>
      <c r="Q33" s="299"/>
      <c r="R33" s="299"/>
      <c r="S33" s="431"/>
      <c r="T33" s="436" t="s">
        <v>122</v>
      </c>
      <c r="U33" s="455">
        <v>0.60113424647199998</v>
      </c>
      <c r="V33" s="455">
        <v>2.585813657568</v>
      </c>
      <c r="W33" s="455">
        <v>0.15194963000800002</v>
      </c>
      <c r="X33" s="455">
        <v>0</v>
      </c>
      <c r="Y33" s="455">
        <v>0</v>
      </c>
      <c r="Z33" s="455">
        <v>0</v>
      </c>
      <c r="AA33" s="455">
        <v>0</v>
      </c>
      <c r="AB33" s="455">
        <v>0</v>
      </c>
      <c r="AC33" s="455">
        <v>0</v>
      </c>
      <c r="AD33" s="455"/>
      <c r="AE33" s="455"/>
      <c r="AF33" s="455"/>
      <c r="AG33" s="401"/>
      <c r="AH33" s="437">
        <f t="shared" si="16"/>
        <v>3.3388975340480003</v>
      </c>
    </row>
    <row r="34" spans="1:34" ht="27.95" customHeight="1" x14ac:dyDescent="0.4">
      <c r="A34" s="436" t="s">
        <v>123</v>
      </c>
      <c r="B34" s="434">
        <v>171.47106000000002</v>
      </c>
      <c r="C34" s="434">
        <v>160.07155999999998</v>
      </c>
      <c r="D34" s="434">
        <v>152.24955</v>
      </c>
      <c r="E34" s="434">
        <v>166.56065999999998</v>
      </c>
      <c r="F34" s="434">
        <v>172.26718</v>
      </c>
      <c r="G34" s="434">
        <v>136.06219999999999</v>
      </c>
      <c r="H34" s="434">
        <v>120.65030999999999</v>
      </c>
      <c r="I34" s="434">
        <v>95.835070000000002</v>
      </c>
      <c r="J34" s="434">
        <v>124.80710000000001</v>
      </c>
      <c r="K34" s="435">
        <v>176.97830855484801</v>
      </c>
      <c r="L34" s="435">
        <v>171.14235255052</v>
      </c>
      <c r="M34" s="435">
        <v>176.66413659020799</v>
      </c>
      <c r="N34" s="429"/>
      <c r="O34" s="437">
        <f t="shared" si="1"/>
        <v>1824.7594876955759</v>
      </c>
      <c r="P34" s="400"/>
      <c r="Q34" s="299"/>
      <c r="R34" s="299"/>
      <c r="S34" s="431"/>
      <c r="T34" s="436" t="s">
        <v>123</v>
      </c>
      <c r="U34" s="456">
        <v>176.27666120972799</v>
      </c>
      <c r="V34" s="456">
        <v>159.74079999999998</v>
      </c>
      <c r="W34" s="456">
        <v>123.58375112921595</v>
      </c>
      <c r="X34" s="456">
        <v>139.85817168789598</v>
      </c>
      <c r="Y34" s="456">
        <v>161.11498753512802</v>
      </c>
      <c r="Z34" s="456">
        <v>83.402109280464018</v>
      </c>
      <c r="AA34" s="456">
        <v>111.94512205599999</v>
      </c>
      <c r="AB34" s="456">
        <v>82.516088063295996</v>
      </c>
      <c r="AC34" s="456">
        <v>64.696121754152003</v>
      </c>
      <c r="AD34" s="456"/>
      <c r="AE34" s="456"/>
      <c r="AF34" s="456"/>
      <c r="AG34" s="401"/>
      <c r="AH34" s="437">
        <f t="shared" si="16"/>
        <v>1103.1338127158799</v>
      </c>
    </row>
    <row r="35" spans="1:34" ht="27.95" customHeight="1" x14ac:dyDescent="0.4">
      <c r="A35" s="436" t="s">
        <v>124</v>
      </c>
      <c r="B35" s="434">
        <v>48.317029999999995</v>
      </c>
      <c r="C35" s="434">
        <v>98.720300000000009</v>
      </c>
      <c r="D35" s="434">
        <v>98.304180000000002</v>
      </c>
      <c r="E35" s="434">
        <v>120.96120000000001</v>
      </c>
      <c r="F35" s="434">
        <v>101.0142</v>
      </c>
      <c r="G35" s="434">
        <v>119.5519</v>
      </c>
      <c r="H35" s="434">
        <v>153.40908000000002</v>
      </c>
      <c r="I35" s="434">
        <v>87.925539999999998</v>
      </c>
      <c r="J35" s="434">
        <v>81.688629999999989</v>
      </c>
      <c r="K35" s="435">
        <v>21.403266601559999</v>
      </c>
      <c r="L35" s="435">
        <v>15.541091575392006</v>
      </c>
      <c r="M35" s="435">
        <v>18.045834899527996</v>
      </c>
      <c r="N35" s="429"/>
      <c r="O35" s="437">
        <f t="shared" si="1"/>
        <v>964.88225307647997</v>
      </c>
      <c r="P35" s="400"/>
      <c r="Q35" s="299"/>
      <c r="R35" s="299"/>
      <c r="S35" s="431"/>
      <c r="T35" s="436" t="s">
        <v>124</v>
      </c>
      <c r="U35" s="456">
        <v>35.379012094312003</v>
      </c>
      <c r="V35" s="456">
        <v>34.093018551512003</v>
      </c>
      <c r="W35" s="456">
        <v>42.202912651087999</v>
      </c>
      <c r="X35" s="456">
        <v>39.726912455255999</v>
      </c>
      <c r="Y35" s="456">
        <v>71.336368478655999</v>
      </c>
      <c r="Z35" s="456">
        <v>238.38743121230397</v>
      </c>
      <c r="AA35" s="456">
        <v>167.24285263223999</v>
      </c>
      <c r="AB35" s="456">
        <v>246.35137657574396</v>
      </c>
      <c r="AC35" s="456">
        <v>230.95441553975996</v>
      </c>
      <c r="AD35" s="456"/>
      <c r="AE35" s="456"/>
      <c r="AF35" s="456"/>
      <c r="AG35" s="401"/>
      <c r="AH35" s="437">
        <f t="shared" si="16"/>
        <v>1105.6743001908719</v>
      </c>
    </row>
    <row r="36" spans="1:34" ht="27.95" customHeight="1" x14ac:dyDescent="0.4">
      <c r="A36" s="436" t="s">
        <v>125</v>
      </c>
      <c r="B36" s="434">
        <v>0.12078</v>
      </c>
      <c r="C36" s="434">
        <v>0.29749999999999999</v>
      </c>
      <c r="D36" s="434">
        <v>0.36862</v>
      </c>
      <c r="E36" s="434">
        <v>0.47514000000000001</v>
      </c>
      <c r="F36" s="434">
        <v>1.5583800000000001</v>
      </c>
      <c r="G36" s="434">
        <v>1.46652</v>
      </c>
      <c r="H36" s="434">
        <v>0.83735999999999999</v>
      </c>
      <c r="I36" s="434">
        <v>0.11504</v>
      </c>
      <c r="J36" s="434">
        <v>0</v>
      </c>
      <c r="K36" s="435"/>
      <c r="L36" s="435"/>
      <c r="M36" s="435"/>
      <c r="N36" s="444"/>
      <c r="O36" s="437">
        <f t="shared" si="1"/>
        <v>5.2393399999999994</v>
      </c>
      <c r="P36" s="400"/>
      <c r="Q36" s="300"/>
      <c r="R36" s="300"/>
      <c r="S36" s="431"/>
      <c r="T36" s="436" t="s">
        <v>125</v>
      </c>
      <c r="U36" s="456"/>
      <c r="V36" s="456"/>
      <c r="W36" s="456"/>
      <c r="X36" s="456"/>
      <c r="Y36" s="456"/>
      <c r="Z36" s="456"/>
      <c r="AA36" s="456"/>
      <c r="AB36" s="456"/>
      <c r="AC36" s="456"/>
      <c r="AD36" s="456"/>
      <c r="AE36" s="456"/>
      <c r="AF36" s="456"/>
      <c r="AH36" s="437">
        <f t="shared" si="16"/>
        <v>0</v>
      </c>
    </row>
    <row r="37" spans="1:34" ht="27.95" customHeight="1" x14ac:dyDescent="0.4">
      <c r="A37" s="436" t="s">
        <v>126</v>
      </c>
      <c r="B37" s="434">
        <v>0.22688</v>
      </c>
      <c r="C37" s="434">
        <v>0.29686000000000001</v>
      </c>
      <c r="D37" s="434">
        <v>0.31329000000000001</v>
      </c>
      <c r="E37" s="434">
        <v>0.54727999999999999</v>
      </c>
      <c r="F37" s="434">
        <v>0.87046000000000001</v>
      </c>
      <c r="G37" s="434">
        <v>1.29728</v>
      </c>
      <c r="H37" s="434">
        <v>0.14537</v>
      </c>
      <c r="I37" s="434">
        <v>0</v>
      </c>
      <c r="J37" s="434">
        <v>0.38779000000000002</v>
      </c>
      <c r="K37" s="435"/>
      <c r="L37" s="435"/>
      <c r="M37" s="435"/>
      <c r="N37" s="444"/>
      <c r="O37" s="437">
        <f t="shared" si="1"/>
        <v>4.0852099999999991</v>
      </c>
      <c r="P37" s="400"/>
      <c r="Q37" s="300"/>
      <c r="R37" s="300"/>
      <c r="S37" s="431"/>
      <c r="T37" s="436" t="s">
        <v>126</v>
      </c>
      <c r="U37" s="456"/>
      <c r="V37" s="456"/>
      <c r="W37" s="456"/>
      <c r="X37" s="456"/>
      <c r="Y37" s="456"/>
      <c r="Z37" s="456"/>
      <c r="AA37" s="456"/>
      <c r="AB37" s="456"/>
      <c r="AC37" s="456"/>
      <c r="AD37" s="456"/>
      <c r="AE37" s="456"/>
      <c r="AF37" s="456"/>
      <c r="AH37" s="437">
        <f t="shared" si="16"/>
        <v>0</v>
      </c>
    </row>
    <row r="38" spans="1:34" ht="27.95" customHeight="1" x14ac:dyDescent="0.4">
      <c r="A38" s="436" t="s">
        <v>127</v>
      </c>
      <c r="B38" s="434">
        <v>1.00787</v>
      </c>
      <c r="C38" s="434">
        <v>0.37475999999999998</v>
      </c>
      <c r="D38" s="434">
        <v>0.85206000000000004</v>
      </c>
      <c r="E38" s="434">
        <v>0.41304000000000002</v>
      </c>
      <c r="F38" s="434">
        <v>0</v>
      </c>
      <c r="G38" s="434">
        <v>6.5339999999999995E-2</v>
      </c>
      <c r="H38" s="434">
        <v>2.2511100000000002</v>
      </c>
      <c r="I38" s="434">
        <v>1.2135</v>
      </c>
      <c r="J38" s="434">
        <v>2.81671</v>
      </c>
      <c r="K38" s="435"/>
      <c r="L38" s="435"/>
      <c r="M38" s="435"/>
      <c r="N38" s="444"/>
      <c r="O38" s="437">
        <f>SUM(B38:M38)</f>
        <v>8.994390000000001</v>
      </c>
      <c r="P38" s="400"/>
      <c r="Q38" s="300"/>
      <c r="R38" s="300"/>
      <c r="S38" s="431"/>
      <c r="T38" s="436" t="s">
        <v>127</v>
      </c>
      <c r="U38" s="456"/>
      <c r="V38" s="456"/>
      <c r="W38" s="456"/>
      <c r="X38" s="456"/>
      <c r="Y38" s="456"/>
      <c r="Z38" s="456"/>
      <c r="AA38" s="456"/>
      <c r="AB38" s="456"/>
      <c r="AC38" s="456"/>
      <c r="AD38" s="456"/>
      <c r="AE38" s="456"/>
      <c r="AF38" s="456"/>
      <c r="AH38" s="437">
        <f t="shared" si="16"/>
        <v>0</v>
      </c>
    </row>
    <row r="39" spans="1:34" ht="27.95" customHeight="1" x14ac:dyDescent="0.4">
      <c r="A39" s="436" t="s">
        <v>128</v>
      </c>
      <c r="B39" s="434">
        <v>1.5939999999999999E-2</v>
      </c>
      <c r="C39" s="434"/>
      <c r="D39" s="434">
        <v>0</v>
      </c>
      <c r="E39" s="434">
        <v>0</v>
      </c>
      <c r="F39" s="434">
        <v>0</v>
      </c>
      <c r="G39" s="434">
        <v>0</v>
      </c>
      <c r="H39" s="434">
        <v>0</v>
      </c>
      <c r="I39" s="434">
        <v>0</v>
      </c>
      <c r="J39" s="434">
        <v>0</v>
      </c>
      <c r="K39" s="435"/>
      <c r="L39" s="435"/>
      <c r="M39" s="435"/>
      <c r="N39" s="444"/>
      <c r="O39" s="437">
        <f t="shared" si="1"/>
        <v>1.5939999999999999E-2</v>
      </c>
      <c r="P39" s="400"/>
      <c r="Q39" s="300"/>
      <c r="R39" s="300"/>
      <c r="S39" s="431"/>
      <c r="T39" s="436" t="s">
        <v>128</v>
      </c>
      <c r="U39" s="456"/>
      <c r="V39" s="456"/>
      <c r="W39" s="456"/>
      <c r="X39" s="456"/>
      <c r="Y39" s="456"/>
      <c r="Z39" s="456"/>
      <c r="AA39" s="456"/>
      <c r="AB39" s="456"/>
      <c r="AC39" s="456"/>
      <c r="AD39" s="456"/>
      <c r="AE39" s="456"/>
      <c r="AF39" s="456"/>
      <c r="AH39" s="437">
        <f t="shared" si="16"/>
        <v>0</v>
      </c>
    </row>
    <row r="40" spans="1:34" ht="27.95" customHeight="1" x14ac:dyDescent="0.4">
      <c r="A40" s="436" t="s">
        <v>231</v>
      </c>
      <c r="B40" s="434">
        <v>0.43146000000000001</v>
      </c>
      <c r="C40" s="434">
        <v>0.36623</v>
      </c>
      <c r="D40" s="434">
        <v>0.41102</v>
      </c>
      <c r="E40" s="434">
        <v>0.32589000000000001</v>
      </c>
      <c r="F40" s="434">
        <v>0.33323999999999998</v>
      </c>
      <c r="G40" s="434">
        <v>0.31864999999999999</v>
      </c>
      <c r="H40" s="434">
        <v>0.34128999999999998</v>
      </c>
      <c r="I40" s="434">
        <v>0.35296</v>
      </c>
      <c r="J40" s="434">
        <v>0.32523999999999997</v>
      </c>
      <c r="K40" s="435">
        <v>0.45419500819999997</v>
      </c>
      <c r="L40" s="435">
        <v>0.57297706406400006</v>
      </c>
      <c r="M40" s="435">
        <v>0.50681186873600015</v>
      </c>
      <c r="N40" s="444"/>
      <c r="O40" s="437">
        <f t="shared" si="1"/>
        <v>4.7399639410000001</v>
      </c>
      <c r="T40" s="436" t="s">
        <v>231</v>
      </c>
      <c r="U40" s="456">
        <v>0.50475888063200003</v>
      </c>
      <c r="V40" s="456">
        <v>0.45093787104800004</v>
      </c>
      <c r="W40" s="456">
        <v>0.45670330550400001</v>
      </c>
      <c r="X40" s="456">
        <v>0.42363729672</v>
      </c>
      <c r="Y40" s="456">
        <v>0.36146525263199997</v>
      </c>
      <c r="Z40" s="456">
        <v>0.359169548768</v>
      </c>
      <c r="AA40" s="456">
        <v>0.39392034847199986</v>
      </c>
      <c r="AB40" s="456">
        <v>0.43703290380000009</v>
      </c>
      <c r="AC40" s="456">
        <v>0.45265075317600001</v>
      </c>
      <c r="AD40" s="456"/>
      <c r="AE40" s="456"/>
      <c r="AF40" s="456"/>
      <c r="AG40" s="444"/>
      <c r="AH40" s="437">
        <f t="shared" si="16"/>
        <v>3.840276160752</v>
      </c>
    </row>
    <row r="41" spans="1:34" ht="27.95" customHeight="1" thickBot="1" x14ac:dyDescent="0.45">
      <c r="A41" s="436" t="s">
        <v>464</v>
      </c>
      <c r="B41" s="434"/>
      <c r="C41" s="434"/>
      <c r="D41" s="434">
        <v>0</v>
      </c>
      <c r="E41" s="434">
        <v>0</v>
      </c>
      <c r="F41" s="434">
        <v>0.69525999999999999</v>
      </c>
      <c r="G41" s="434">
        <v>1.1071200000000001</v>
      </c>
      <c r="H41" s="434">
        <v>1.0936900000000001</v>
      </c>
      <c r="I41" s="434">
        <v>1.31732</v>
      </c>
      <c r="J41" s="434">
        <v>1.48017</v>
      </c>
      <c r="K41" s="435">
        <v>1.396174917672</v>
      </c>
      <c r="L41" s="435">
        <v>1.569738665784</v>
      </c>
      <c r="M41" s="435">
        <v>1.5862551530960001</v>
      </c>
      <c r="N41" s="444"/>
      <c r="O41" s="437">
        <f t="shared" si="1"/>
        <v>10.245728736552</v>
      </c>
      <c r="T41" s="436" t="s">
        <v>464</v>
      </c>
      <c r="U41" s="456">
        <v>1.5735347199840002</v>
      </c>
      <c r="V41" s="456">
        <v>1.3634552842879997</v>
      </c>
      <c r="W41" s="456">
        <v>1.3499932618399999</v>
      </c>
      <c r="X41" s="456">
        <v>1.1655082939919998</v>
      </c>
      <c r="Y41" s="456">
        <v>1.1787331319359999</v>
      </c>
      <c r="Z41" s="456">
        <v>1.0885747767839999</v>
      </c>
      <c r="AA41" s="456">
        <v>1.2188790729760002</v>
      </c>
      <c r="AB41" s="456">
        <v>1.2816144479519997</v>
      </c>
      <c r="AC41" s="456">
        <v>1.323697276896</v>
      </c>
      <c r="AD41" s="456"/>
      <c r="AE41" s="456"/>
      <c r="AF41" s="456"/>
      <c r="AG41" s="444"/>
      <c r="AH41" s="437">
        <f>SUM(U41:AF41)</f>
        <v>11.543990266648001</v>
      </c>
    </row>
    <row r="42" spans="1:34" ht="27.95" customHeight="1" thickTop="1" x14ac:dyDescent="0.4">
      <c r="A42" s="433" t="s">
        <v>129</v>
      </c>
      <c r="B42" s="453">
        <f t="shared" ref="B42:I42" si="17">SUM(B25:B41)</f>
        <v>571.50493000000017</v>
      </c>
      <c r="C42" s="453">
        <f t="shared" si="17"/>
        <v>586.71347000000014</v>
      </c>
      <c r="D42" s="453">
        <f t="shared" si="17"/>
        <v>624.58900000000006</v>
      </c>
      <c r="E42" s="453">
        <f t="shared" si="17"/>
        <v>556.86153000000002</v>
      </c>
      <c r="F42" s="453">
        <f t="shared" si="17"/>
        <v>501.51987000000003</v>
      </c>
      <c r="G42" s="453">
        <f t="shared" si="17"/>
        <v>549.98057000000006</v>
      </c>
      <c r="H42" s="453">
        <f t="shared" si="17"/>
        <v>574.36375999999996</v>
      </c>
      <c r="I42" s="453">
        <f t="shared" si="17"/>
        <v>460.86083000000002</v>
      </c>
      <c r="J42" s="453">
        <f>SUM(J25:J41)</f>
        <v>432.05021999999997</v>
      </c>
      <c r="K42" s="454">
        <f>SUM(K25:K41)</f>
        <v>360.30821722958393</v>
      </c>
      <c r="L42" s="454">
        <f t="shared" ref="L42" si="18">SUM(L25:L41)</f>
        <v>414.46631259411993</v>
      </c>
      <c r="M42" s="454">
        <f>SUM(M25:M41)</f>
        <v>384.56577785450395</v>
      </c>
      <c r="N42" s="444"/>
      <c r="O42" s="430">
        <f>SUM(B42:M42)</f>
        <v>6017.7844876782074</v>
      </c>
      <c r="P42" s="400"/>
      <c r="Q42" s="424"/>
      <c r="R42" s="424"/>
      <c r="S42" s="401"/>
      <c r="T42" s="433" t="s">
        <v>129</v>
      </c>
      <c r="U42" s="454">
        <f>SUM(U25:U41)</f>
        <v>333.90123057043195</v>
      </c>
      <c r="V42" s="454">
        <f t="shared" ref="V42:AF42" si="19">SUM(V25:V41)</f>
        <v>293.95252459346392</v>
      </c>
      <c r="W42" s="454">
        <f t="shared" si="19"/>
        <v>270.01123059963192</v>
      </c>
      <c r="X42" s="454">
        <f t="shared" si="19"/>
        <v>310.79435480723998</v>
      </c>
      <c r="Y42" s="454">
        <f t="shared" si="19"/>
        <v>359.35029497709598</v>
      </c>
      <c r="Z42" s="454">
        <f t="shared" si="19"/>
        <v>438.25728481831999</v>
      </c>
      <c r="AA42" s="454">
        <f t="shared" si="19"/>
        <v>399.16197410968795</v>
      </c>
      <c r="AB42" s="454">
        <f t="shared" si="19"/>
        <v>449.44011199079193</v>
      </c>
      <c r="AC42" s="454">
        <f t="shared" si="19"/>
        <v>408.61184532398391</v>
      </c>
      <c r="AD42" s="454">
        <f t="shared" si="19"/>
        <v>0</v>
      </c>
      <c r="AE42" s="454">
        <f t="shared" si="19"/>
        <v>0</v>
      </c>
      <c r="AF42" s="454">
        <f t="shared" si="19"/>
        <v>0</v>
      </c>
      <c r="AG42" s="401"/>
      <c r="AH42" s="430">
        <f>SUM(U42:AF42)</f>
        <v>3263.4808517906472</v>
      </c>
    </row>
    <row r="43" spans="1:34" ht="27.95" customHeight="1" x14ac:dyDescent="0.4">
      <c r="A43" s="436" t="s">
        <v>130</v>
      </c>
      <c r="B43" s="434">
        <v>39.611766775268663</v>
      </c>
      <c r="C43" s="434">
        <v>37.820673759999991</v>
      </c>
      <c r="D43" s="434">
        <v>49.365761146666671</v>
      </c>
      <c r="E43" s="434">
        <v>38.552172060000011</v>
      </c>
      <c r="F43" s="434">
        <v>32.884423590000004</v>
      </c>
      <c r="G43" s="434">
        <v>36.995203900000007</v>
      </c>
      <c r="H43" s="434">
        <v>36.576942670000037</v>
      </c>
      <c r="I43" s="434">
        <v>27.877342039999991</v>
      </c>
      <c r="J43" s="434">
        <v>22.896156656666662</v>
      </c>
      <c r="K43" s="435">
        <v>24.217454431296009</v>
      </c>
      <c r="L43" s="435">
        <v>28.486360764328015</v>
      </c>
      <c r="M43" s="435">
        <v>26.142488059104011</v>
      </c>
      <c r="N43" s="444"/>
      <c r="O43" s="437">
        <f t="shared" si="1"/>
        <v>401.42674585333009</v>
      </c>
      <c r="P43" s="400"/>
      <c r="Q43" s="424"/>
      <c r="R43" s="424"/>
      <c r="S43" s="401"/>
      <c r="T43" s="436" t="s">
        <v>130</v>
      </c>
      <c r="U43" s="435">
        <v>21.606401844560008</v>
      </c>
      <c r="V43" s="435">
        <v>18.952954347016004</v>
      </c>
      <c r="W43" s="435">
        <v>16.601366690656004</v>
      </c>
      <c r="X43" s="435">
        <v>19.630513080496009</v>
      </c>
      <c r="Y43" s="435">
        <v>21.553535964272008</v>
      </c>
      <c r="Z43" s="435">
        <v>18.944411587424</v>
      </c>
      <c r="AA43" s="435">
        <v>19.650760030880001</v>
      </c>
      <c r="AB43" s="435">
        <v>19.357706501128003</v>
      </c>
      <c r="AC43" s="435">
        <v>17.147758086792003</v>
      </c>
      <c r="AD43" s="435"/>
      <c r="AE43" s="435"/>
      <c r="AF43" s="435"/>
      <c r="AG43" s="401"/>
      <c r="AH43" s="437">
        <f t="shared" si="16"/>
        <v>173.44540813322405</v>
      </c>
    </row>
    <row r="44" spans="1:34" ht="27.95" customHeight="1" thickBot="1" x14ac:dyDescent="0.45">
      <c r="A44" s="438" t="s">
        <v>131</v>
      </c>
      <c r="B44" s="439">
        <f>B42-B43</f>
        <v>531.89316322473155</v>
      </c>
      <c r="C44" s="439">
        <f>C42-C43</f>
        <v>548.89279624000017</v>
      </c>
      <c r="D44" s="439">
        <f t="shared" ref="D44:M44" si="20">D42-D43</f>
        <v>575.22323885333344</v>
      </c>
      <c r="E44" s="439">
        <f t="shared" si="20"/>
        <v>518.30935794000004</v>
      </c>
      <c r="F44" s="439">
        <f t="shared" si="20"/>
        <v>468.63544641000004</v>
      </c>
      <c r="G44" s="439">
        <f t="shared" si="20"/>
        <v>512.98536610000008</v>
      </c>
      <c r="H44" s="439">
        <f t="shared" si="20"/>
        <v>537.78681732999996</v>
      </c>
      <c r="I44" s="439">
        <f t="shared" si="20"/>
        <v>432.98348796000005</v>
      </c>
      <c r="J44" s="439">
        <f t="shared" si="20"/>
        <v>409.15406334333329</v>
      </c>
      <c r="K44" s="440">
        <f t="shared" si="20"/>
        <v>336.09076279828793</v>
      </c>
      <c r="L44" s="440">
        <f t="shared" si="20"/>
        <v>385.9799518297919</v>
      </c>
      <c r="M44" s="440">
        <f t="shared" si="20"/>
        <v>358.42328979539991</v>
      </c>
      <c r="N44" s="444"/>
      <c r="O44" s="441">
        <f t="shared" si="1"/>
        <v>5616.3577418248788</v>
      </c>
      <c r="P44" s="400"/>
      <c r="Q44" s="424"/>
      <c r="R44" s="424"/>
      <c r="S44" s="401"/>
      <c r="T44" s="438" t="s">
        <v>131</v>
      </c>
      <c r="U44" s="440">
        <f>U42-U43</f>
        <v>312.29482872587192</v>
      </c>
      <c r="V44" s="440">
        <f>V42-V43</f>
        <v>274.99957024644789</v>
      </c>
      <c r="W44" s="440">
        <f t="shared" ref="W44:AF44" si="21">W42-W43</f>
        <v>253.40986390897592</v>
      </c>
      <c r="X44" s="440">
        <f t="shared" si="21"/>
        <v>291.16384172674395</v>
      </c>
      <c r="Y44" s="440">
        <f t="shared" si="21"/>
        <v>337.796759012824</v>
      </c>
      <c r="Z44" s="440">
        <f t="shared" si="21"/>
        <v>419.312873230896</v>
      </c>
      <c r="AA44" s="440">
        <f t="shared" si="21"/>
        <v>379.51121407880794</v>
      </c>
      <c r="AB44" s="440">
        <f t="shared" si="21"/>
        <v>430.08240548966393</v>
      </c>
      <c r="AC44" s="440">
        <f t="shared" si="21"/>
        <v>391.4640872371919</v>
      </c>
      <c r="AD44" s="440">
        <f t="shared" si="21"/>
        <v>0</v>
      </c>
      <c r="AE44" s="440">
        <f t="shared" si="21"/>
        <v>0</v>
      </c>
      <c r="AF44" s="440">
        <f t="shared" si="21"/>
        <v>0</v>
      </c>
      <c r="AG44" s="401"/>
      <c r="AH44" s="441">
        <f t="shared" si="16"/>
        <v>3090.0354436574235</v>
      </c>
    </row>
    <row r="45" spans="1:34" ht="27.95" customHeight="1" thickTop="1" x14ac:dyDescent="0.4">
      <c r="A45" s="414"/>
      <c r="B45" s="442"/>
      <c r="C45" s="443"/>
      <c r="D45" s="442"/>
      <c r="E45" s="442"/>
      <c r="F45" s="442"/>
      <c r="G45" s="442"/>
      <c r="H45" s="442"/>
      <c r="I45" s="442"/>
      <c r="J45" s="442"/>
      <c r="K45" s="443"/>
      <c r="L45" s="443"/>
      <c r="M45" s="443"/>
      <c r="N45" s="444"/>
      <c r="O45" s="445">
        <f t="shared" si="1"/>
        <v>0</v>
      </c>
      <c r="P45" s="400"/>
      <c r="Q45" s="424"/>
      <c r="R45" s="424"/>
      <c r="S45" s="401"/>
      <c r="T45" s="414"/>
      <c r="U45" s="421"/>
      <c r="V45" s="421"/>
      <c r="W45" s="421"/>
      <c r="X45" s="421"/>
      <c r="Y45" s="421"/>
      <c r="Z45" s="421"/>
      <c r="AA45" s="421"/>
      <c r="AB45" s="421"/>
      <c r="AC45" s="421"/>
      <c r="AD45" s="421"/>
      <c r="AE45" s="421"/>
      <c r="AF45" s="421"/>
      <c r="AH45" s="445"/>
    </row>
    <row r="46" spans="1:34" ht="27.95" customHeight="1" thickBot="1" x14ac:dyDescent="0.45">
      <c r="A46" s="461" t="s">
        <v>89</v>
      </c>
      <c r="B46" s="450"/>
      <c r="C46" s="451"/>
      <c r="D46" s="450"/>
      <c r="E46" s="450"/>
      <c r="F46" s="450"/>
      <c r="G46" s="450"/>
      <c r="H46" s="450"/>
      <c r="I46" s="450"/>
      <c r="J46" s="450"/>
      <c r="K46" s="451"/>
      <c r="L46" s="451"/>
      <c r="M46" s="451"/>
      <c r="N46" s="444"/>
      <c r="O46" s="445">
        <f t="shared" si="1"/>
        <v>0</v>
      </c>
      <c r="P46" s="400"/>
      <c r="Q46" s="424"/>
      <c r="R46" s="424"/>
      <c r="S46" s="401"/>
      <c r="T46" s="461" t="s">
        <v>89</v>
      </c>
      <c r="U46" s="425"/>
      <c r="V46" s="425"/>
      <c r="W46" s="425"/>
      <c r="X46" s="425"/>
      <c r="Y46" s="425"/>
      <c r="Z46" s="425"/>
      <c r="AA46" s="425"/>
      <c r="AB46" s="425"/>
      <c r="AC46" s="425"/>
      <c r="AD46" s="425"/>
      <c r="AE46" s="425"/>
      <c r="AF46" s="425"/>
      <c r="AH46" s="462"/>
    </row>
    <row r="47" spans="1:34" ht="27.95" customHeight="1" thickTop="1" x14ac:dyDescent="0.4">
      <c r="A47" s="436" t="s">
        <v>147</v>
      </c>
      <c r="B47" s="453">
        <v>81.822599999999994</v>
      </c>
      <c r="C47" s="453">
        <v>80.288039999999995</v>
      </c>
      <c r="D47" s="453">
        <v>92.706670000000003</v>
      </c>
      <c r="E47" s="453">
        <v>28.004100000000001</v>
      </c>
      <c r="F47" s="453">
        <v>0</v>
      </c>
      <c r="G47" s="453">
        <v>0</v>
      </c>
      <c r="H47" s="453">
        <v>0</v>
      </c>
      <c r="I47" s="453">
        <v>0</v>
      </c>
      <c r="J47" s="453">
        <v>3.41011</v>
      </c>
      <c r="K47" s="454">
        <v>104.16</v>
      </c>
      <c r="L47" s="454">
        <v>100.8</v>
      </c>
      <c r="M47" s="454">
        <v>104.16</v>
      </c>
      <c r="N47" s="444"/>
      <c r="O47" s="430">
        <f t="shared" si="1"/>
        <v>595.35152000000005</v>
      </c>
      <c r="P47" s="400"/>
      <c r="Q47" s="300"/>
      <c r="R47" s="300"/>
      <c r="S47" s="431"/>
      <c r="T47" s="436" t="s">
        <v>147</v>
      </c>
      <c r="U47" s="463">
        <v>104.16</v>
      </c>
      <c r="V47" s="463">
        <v>94.08</v>
      </c>
      <c r="W47" s="463">
        <v>103.712</v>
      </c>
      <c r="X47" s="463">
        <v>100.35199999999999</v>
      </c>
      <c r="Y47" s="463">
        <v>104.16</v>
      </c>
      <c r="Z47" s="463">
        <v>100.8</v>
      </c>
      <c r="AA47" s="463">
        <v>103.93599999999999</v>
      </c>
      <c r="AB47" s="463">
        <v>103.93599999999999</v>
      </c>
      <c r="AC47" s="463">
        <v>97.44</v>
      </c>
      <c r="AD47" s="463"/>
      <c r="AE47" s="463"/>
      <c r="AF47" s="463"/>
      <c r="AH47" s="430">
        <f>SUM(U47:AF47)</f>
        <v>912.57600000000002</v>
      </c>
    </row>
    <row r="48" spans="1:34" ht="27.95" customHeight="1" thickBot="1" x14ac:dyDescent="0.45">
      <c r="A48" s="438" t="s">
        <v>114</v>
      </c>
      <c r="B48" s="434">
        <v>0.72452000000000005</v>
      </c>
      <c r="C48" s="434">
        <v>0.70730999999999999</v>
      </c>
      <c r="D48" s="434">
        <v>0.50746999999999998</v>
      </c>
      <c r="E48" s="434">
        <v>0.30171999999999999</v>
      </c>
      <c r="F48" s="434">
        <v>1.4508099999999999</v>
      </c>
      <c r="G48" s="434">
        <v>1.7358100000000001</v>
      </c>
      <c r="H48" s="434">
        <v>1.0292399999999999</v>
      </c>
      <c r="I48" s="434">
        <v>0.35838999999999999</v>
      </c>
      <c r="J48" s="434">
        <v>0.52903999999999995</v>
      </c>
      <c r="K48" s="435">
        <v>0</v>
      </c>
      <c r="L48" s="435">
        <v>0</v>
      </c>
      <c r="M48" s="435">
        <v>0</v>
      </c>
      <c r="N48" s="444"/>
      <c r="O48" s="441">
        <f t="shared" si="1"/>
        <v>7.3443100000000001</v>
      </c>
      <c r="P48" s="400"/>
      <c r="Q48" s="300"/>
      <c r="R48" s="300"/>
      <c r="S48" s="431"/>
      <c r="T48" s="438" t="s">
        <v>114</v>
      </c>
      <c r="U48" s="456"/>
      <c r="V48" s="456"/>
      <c r="W48" s="456"/>
      <c r="X48" s="456"/>
      <c r="Y48" s="456"/>
      <c r="Z48" s="456"/>
      <c r="AA48" s="456"/>
      <c r="AB48" s="456"/>
      <c r="AC48" s="456"/>
      <c r="AD48" s="456"/>
      <c r="AE48" s="456"/>
      <c r="AF48" s="456"/>
      <c r="AH48" s="441">
        <f>SUM(U48:AF48)</f>
        <v>0</v>
      </c>
    </row>
    <row r="49" spans="1:34" ht="27.95" customHeight="1" thickTop="1" x14ac:dyDescent="0.4">
      <c r="A49" s="433" t="s">
        <v>129</v>
      </c>
      <c r="B49" s="453">
        <f>SUM(B47:B48)</f>
        <v>82.547119999999993</v>
      </c>
      <c r="C49" s="453">
        <f>SUM(C47:C48)</f>
        <v>80.995350000000002</v>
      </c>
      <c r="D49" s="453">
        <f t="shared" ref="D49:M49" si="22">SUM(D47:D48)</f>
        <v>93.21414</v>
      </c>
      <c r="E49" s="453">
        <f t="shared" si="22"/>
        <v>28.305820000000001</v>
      </c>
      <c r="F49" s="453">
        <f t="shared" si="22"/>
        <v>1.4508099999999999</v>
      </c>
      <c r="G49" s="453">
        <f t="shared" si="22"/>
        <v>1.7358100000000001</v>
      </c>
      <c r="H49" s="453">
        <f t="shared" si="22"/>
        <v>1.0292399999999999</v>
      </c>
      <c r="I49" s="453">
        <f t="shared" si="22"/>
        <v>0.35838999999999999</v>
      </c>
      <c r="J49" s="453">
        <f t="shared" si="22"/>
        <v>3.9391499999999997</v>
      </c>
      <c r="K49" s="454">
        <f t="shared" si="22"/>
        <v>104.16</v>
      </c>
      <c r="L49" s="454">
        <f t="shared" si="22"/>
        <v>100.8</v>
      </c>
      <c r="M49" s="454">
        <f t="shared" si="22"/>
        <v>104.16</v>
      </c>
      <c r="N49" s="444"/>
      <c r="O49" s="430">
        <f t="shared" si="1"/>
        <v>602.69583</v>
      </c>
      <c r="P49" s="400"/>
      <c r="Q49" s="424"/>
      <c r="R49" s="424"/>
      <c r="S49" s="401"/>
      <c r="T49" s="433" t="s">
        <v>129</v>
      </c>
      <c r="U49" s="454">
        <f>SUM(U47:U48)</f>
        <v>104.16</v>
      </c>
      <c r="V49" s="454">
        <f>SUM(V47:V48)</f>
        <v>94.08</v>
      </c>
      <c r="W49" s="454">
        <f t="shared" ref="W49:AF49" si="23">SUM(W47:W48)</f>
        <v>103.712</v>
      </c>
      <c r="X49" s="454">
        <f t="shared" si="23"/>
        <v>100.35199999999999</v>
      </c>
      <c r="Y49" s="454">
        <f t="shared" si="23"/>
        <v>104.16</v>
      </c>
      <c r="Z49" s="454">
        <f t="shared" si="23"/>
        <v>100.8</v>
      </c>
      <c r="AA49" s="454">
        <f t="shared" si="23"/>
        <v>103.93599999999999</v>
      </c>
      <c r="AB49" s="454">
        <f t="shared" si="23"/>
        <v>103.93599999999999</v>
      </c>
      <c r="AC49" s="454">
        <f t="shared" si="23"/>
        <v>97.44</v>
      </c>
      <c r="AD49" s="454">
        <f t="shared" si="23"/>
        <v>0</v>
      </c>
      <c r="AE49" s="454">
        <f t="shared" si="23"/>
        <v>0</v>
      </c>
      <c r="AF49" s="454">
        <f t="shared" si="23"/>
        <v>0</v>
      </c>
      <c r="AH49" s="430">
        <f t="shared" ref="AH49:AH51" si="24">SUM(U49:AF49)</f>
        <v>912.57600000000002</v>
      </c>
    </row>
    <row r="50" spans="1:34" ht="27.95" customHeight="1" x14ac:dyDescent="0.4">
      <c r="A50" s="436" t="s">
        <v>130</v>
      </c>
      <c r="B50" s="434">
        <v>6.7456140645833322</v>
      </c>
      <c r="C50" s="434">
        <v>6.5764041850694426</v>
      </c>
      <c r="D50" s="434">
        <v>7.3721537670138897</v>
      </c>
      <c r="E50" s="434">
        <v>2.21643171909722</v>
      </c>
      <c r="F50" s="434">
        <v>3.3587500000000002E-3</v>
      </c>
      <c r="G50" s="434">
        <v>4.26875E-3</v>
      </c>
      <c r="H50" s="434">
        <v>2.4675833333333338E-3</v>
      </c>
      <c r="I50" s="434">
        <v>8.8791666666666674E-4</v>
      </c>
      <c r="J50" s="434">
        <v>0.38177492083333331</v>
      </c>
      <c r="K50" s="435">
        <v>7.0531200000000034</v>
      </c>
      <c r="L50" s="435">
        <v>6.8256000000000032</v>
      </c>
      <c r="M50" s="435">
        <v>7.0531200000000034</v>
      </c>
      <c r="N50" s="444"/>
      <c r="O50" s="437">
        <f t="shared" si="1"/>
        <v>44.235201656597226</v>
      </c>
      <c r="P50" s="400"/>
      <c r="Q50" s="424"/>
      <c r="R50" s="424"/>
      <c r="S50" s="401"/>
      <c r="T50" s="436" t="s">
        <v>130</v>
      </c>
      <c r="U50" s="435">
        <v>7.0531200000000034</v>
      </c>
      <c r="V50" s="435">
        <v>6.3705600000000029</v>
      </c>
      <c r="W50" s="435">
        <v>7.0227840000000024</v>
      </c>
      <c r="X50" s="435">
        <v>6.7952640000000031</v>
      </c>
      <c r="Y50" s="435">
        <v>7.0531200000000034</v>
      </c>
      <c r="Z50" s="435">
        <v>6.8256000000000032</v>
      </c>
      <c r="AA50" s="435">
        <v>7.0379520000000024</v>
      </c>
      <c r="AB50" s="435">
        <v>7.0379520000000033</v>
      </c>
      <c r="AC50" s="435">
        <v>6.5980800000000031</v>
      </c>
      <c r="AD50" s="435"/>
      <c r="AE50" s="435"/>
      <c r="AF50" s="435"/>
      <c r="AH50" s="437">
        <f t="shared" si="24"/>
        <v>61.794432000000029</v>
      </c>
    </row>
    <row r="51" spans="1:34" ht="27.95" customHeight="1" thickBot="1" x14ac:dyDescent="0.45">
      <c r="A51" s="438" t="s">
        <v>131</v>
      </c>
      <c r="B51" s="439">
        <f>B49-B50</f>
        <v>75.801505935416657</v>
      </c>
      <c r="C51" s="439">
        <f>C49-C50</f>
        <v>74.418945814930566</v>
      </c>
      <c r="D51" s="439">
        <f t="shared" ref="D51:M51" si="25">D49-D50</f>
        <v>85.841986232986116</v>
      </c>
      <c r="E51" s="439">
        <f t="shared" si="25"/>
        <v>26.089388280902782</v>
      </c>
      <c r="F51" s="439">
        <f t="shared" si="25"/>
        <v>1.4474512499999999</v>
      </c>
      <c r="G51" s="439">
        <f t="shared" si="25"/>
        <v>1.73154125</v>
      </c>
      <c r="H51" s="439">
        <f t="shared" si="25"/>
        <v>1.0267724166666665</v>
      </c>
      <c r="I51" s="439">
        <f t="shared" si="25"/>
        <v>0.35750208333333333</v>
      </c>
      <c r="J51" s="439">
        <f t="shared" si="25"/>
        <v>3.5573750791666665</v>
      </c>
      <c r="K51" s="440">
        <f t="shared" si="25"/>
        <v>97.10687999999999</v>
      </c>
      <c r="L51" s="440">
        <f t="shared" si="25"/>
        <v>93.974399999999989</v>
      </c>
      <c r="M51" s="440">
        <f t="shared" si="25"/>
        <v>97.10687999999999</v>
      </c>
      <c r="N51" s="444"/>
      <c r="O51" s="441">
        <f t="shared" si="1"/>
        <v>558.46062834340273</v>
      </c>
      <c r="P51" s="400"/>
      <c r="Q51" s="424"/>
      <c r="R51" s="424"/>
      <c r="S51" s="401"/>
      <c r="T51" s="438" t="s">
        <v>131</v>
      </c>
      <c r="U51" s="440">
        <f>U49-U50</f>
        <v>97.10687999999999</v>
      </c>
      <c r="V51" s="440">
        <f>V49-V50</f>
        <v>87.709440000000001</v>
      </c>
      <c r="W51" s="440">
        <f t="shared" ref="W51:AF51" si="26">W49-W50</f>
        <v>96.689216000000002</v>
      </c>
      <c r="X51" s="440">
        <f t="shared" si="26"/>
        <v>93.556735999999987</v>
      </c>
      <c r="Y51" s="440">
        <f t="shared" si="26"/>
        <v>97.10687999999999</v>
      </c>
      <c r="Z51" s="440">
        <f t="shared" si="26"/>
        <v>93.974399999999989</v>
      </c>
      <c r="AA51" s="440">
        <f t="shared" si="26"/>
        <v>96.898047999999989</v>
      </c>
      <c r="AB51" s="440">
        <f t="shared" si="26"/>
        <v>96.898047999999989</v>
      </c>
      <c r="AC51" s="440">
        <f t="shared" si="26"/>
        <v>90.841919999999988</v>
      </c>
      <c r="AD51" s="440">
        <f t="shared" si="26"/>
        <v>0</v>
      </c>
      <c r="AE51" s="440">
        <f t="shared" si="26"/>
        <v>0</v>
      </c>
      <c r="AF51" s="440">
        <f t="shared" si="26"/>
        <v>0</v>
      </c>
      <c r="AH51" s="441">
        <f t="shared" si="24"/>
        <v>850.78156799999999</v>
      </c>
    </row>
    <row r="52" spans="1:34" ht="27.95" customHeight="1" thickTop="1" x14ac:dyDescent="0.4">
      <c r="A52" s="446"/>
      <c r="B52" s="447"/>
      <c r="C52" s="448"/>
      <c r="D52" s="447"/>
      <c r="E52" s="447"/>
      <c r="F52" s="447"/>
      <c r="G52" s="447"/>
      <c r="H52" s="447"/>
      <c r="I52" s="447"/>
      <c r="J52" s="447"/>
      <c r="K52" s="448"/>
      <c r="L52" s="448"/>
      <c r="M52" s="448"/>
      <c r="N52" s="444"/>
      <c r="O52" s="449"/>
      <c r="P52" s="400"/>
      <c r="Q52" s="424"/>
      <c r="R52" s="424"/>
      <c r="S52" s="401"/>
      <c r="T52" s="446"/>
      <c r="U52" s="448"/>
      <c r="V52" s="448"/>
      <c r="W52" s="448"/>
      <c r="X52" s="448"/>
      <c r="Y52" s="448"/>
      <c r="Z52" s="448"/>
      <c r="AA52" s="448"/>
      <c r="AB52" s="448"/>
      <c r="AC52" s="448"/>
      <c r="AD52" s="448"/>
      <c r="AE52" s="448"/>
      <c r="AF52" s="448"/>
      <c r="AH52" s="445"/>
    </row>
    <row r="53" spans="1:34" ht="27.95" customHeight="1" thickBot="1" x14ac:dyDescent="0.4">
      <c r="A53" s="461" t="s">
        <v>185</v>
      </c>
      <c r="B53" s="464"/>
      <c r="C53" s="465"/>
      <c r="D53" s="464"/>
      <c r="E53" s="464"/>
      <c r="F53" s="464"/>
      <c r="G53" s="464"/>
      <c r="H53" s="464"/>
      <c r="I53" s="464"/>
      <c r="J53" s="464"/>
      <c r="K53" s="465"/>
      <c r="L53" s="465"/>
      <c r="M53" s="465"/>
      <c r="N53" s="444"/>
      <c r="O53" s="466">
        <f>SUM(B53:M53)</f>
        <v>0</v>
      </c>
      <c r="T53" s="461" t="s">
        <v>185</v>
      </c>
      <c r="U53" s="727"/>
      <c r="V53" s="727"/>
      <c r="W53" s="727"/>
      <c r="X53" s="727"/>
      <c r="Y53" s="727"/>
      <c r="Z53" s="727"/>
      <c r="AA53" s="727"/>
      <c r="AB53" s="727"/>
      <c r="AC53" s="727"/>
      <c r="AD53" s="727"/>
      <c r="AE53" s="727"/>
      <c r="AF53" s="727"/>
      <c r="AG53" s="467"/>
      <c r="AH53" s="468"/>
    </row>
    <row r="54" spans="1:34" ht="27.95" customHeight="1" thickTop="1" x14ac:dyDescent="0.4">
      <c r="A54" s="426" t="s">
        <v>186</v>
      </c>
      <c r="B54" s="453">
        <v>0.65895000000000004</v>
      </c>
      <c r="C54" s="453">
        <v>0.70738000000000001</v>
      </c>
      <c r="D54" s="453">
        <v>0.72687999999999997</v>
      </c>
      <c r="E54" s="453">
        <v>0.72807999999999995</v>
      </c>
      <c r="F54" s="453">
        <v>0.72819999999999996</v>
      </c>
      <c r="G54" s="453">
        <v>0.70957999999999999</v>
      </c>
      <c r="H54" s="453">
        <v>0.65783000000000003</v>
      </c>
      <c r="I54" s="453">
        <v>0.72541999999999995</v>
      </c>
      <c r="J54" s="453">
        <v>0.66488000000000003</v>
      </c>
      <c r="K54" s="454">
        <v>0.81839999999999957</v>
      </c>
      <c r="L54" s="454">
        <v>0.79199999999999959</v>
      </c>
      <c r="M54" s="454">
        <v>0.81839999999999957</v>
      </c>
      <c r="N54" s="444"/>
      <c r="O54" s="430">
        <f>SUM(B54:M54)</f>
        <v>8.7359999999999971</v>
      </c>
      <c r="Q54" s="469"/>
      <c r="T54" s="426" t="s">
        <v>186</v>
      </c>
      <c r="U54" s="728">
        <v>0.81839999999999957</v>
      </c>
      <c r="V54" s="728">
        <v>0.73919999999999964</v>
      </c>
      <c r="W54" s="728">
        <v>0.81839999999999957</v>
      </c>
      <c r="X54" s="728">
        <v>0.79199999999999959</v>
      </c>
      <c r="Y54" s="728">
        <v>0.81839999999999957</v>
      </c>
      <c r="Z54" s="728">
        <v>0.79199999999999959</v>
      </c>
      <c r="AA54" s="728">
        <v>0.81839999999999957</v>
      </c>
      <c r="AB54" s="728">
        <v>0.81839999999999957</v>
      </c>
      <c r="AC54" s="728">
        <v>0.76559999999999961</v>
      </c>
      <c r="AD54" s="728"/>
      <c r="AE54" s="728"/>
      <c r="AF54" s="728"/>
      <c r="AG54" s="467"/>
      <c r="AH54" s="430">
        <f>SUM(U54:AF54)</f>
        <v>7.1807999999999961</v>
      </c>
    </row>
    <row r="55" spans="1:34" ht="27.95" customHeight="1" x14ac:dyDescent="0.4">
      <c r="A55" s="426" t="s">
        <v>187</v>
      </c>
      <c r="B55" s="434">
        <v>0.70250000000000001</v>
      </c>
      <c r="C55" s="434">
        <v>0.70108999999999999</v>
      </c>
      <c r="D55" s="434">
        <v>0.74492999999999998</v>
      </c>
      <c r="E55" s="434">
        <v>0.72101999999999999</v>
      </c>
      <c r="F55" s="434">
        <v>0.69415000000000004</v>
      </c>
      <c r="G55" s="434">
        <v>0.68916999999999995</v>
      </c>
      <c r="H55" s="434">
        <v>0.72243000000000002</v>
      </c>
      <c r="I55" s="434">
        <v>0.72677000000000003</v>
      </c>
      <c r="J55" s="434">
        <v>0.69330999999999998</v>
      </c>
      <c r="K55" s="435">
        <v>0.81839999999999957</v>
      </c>
      <c r="L55" s="435">
        <v>0.79199999999999959</v>
      </c>
      <c r="M55" s="435">
        <v>0.81839999999999957</v>
      </c>
      <c r="N55" s="444"/>
      <c r="O55" s="437">
        <f t="shared" ref="O55" si="27">SUM(B55:M55)</f>
        <v>8.8241699999999987</v>
      </c>
      <c r="Q55" s="469"/>
      <c r="T55" s="426" t="s">
        <v>187</v>
      </c>
      <c r="U55" s="729">
        <v>0.81839999999999957</v>
      </c>
      <c r="V55" s="729">
        <v>0.73919999999999964</v>
      </c>
      <c r="W55" s="729">
        <v>0.81839999999999957</v>
      </c>
      <c r="X55" s="729">
        <v>0.79199999999999959</v>
      </c>
      <c r="Y55" s="729">
        <v>0.81839999999999957</v>
      </c>
      <c r="Z55" s="729">
        <v>0.79199999999999959</v>
      </c>
      <c r="AA55" s="729">
        <v>0.81839999999999957</v>
      </c>
      <c r="AB55" s="729">
        <v>0.81839999999999957</v>
      </c>
      <c r="AC55" s="729">
        <v>0.76559999999999961</v>
      </c>
      <c r="AD55" s="729"/>
      <c r="AE55" s="729"/>
      <c r="AF55" s="729"/>
      <c r="AG55" s="467"/>
      <c r="AH55" s="437">
        <f t="shared" ref="AH55:AH59" si="28">SUM(U55:AF55)</f>
        <v>7.1807999999999961</v>
      </c>
    </row>
    <row r="56" spans="1:34" ht="27.95" customHeight="1" thickBot="1" x14ac:dyDescent="0.45">
      <c r="A56" s="426" t="s">
        <v>388</v>
      </c>
      <c r="B56" s="439">
        <v>0.31024000000000002</v>
      </c>
      <c r="C56" s="439">
        <v>0.29688999999999999</v>
      </c>
      <c r="D56" s="439">
        <v>0.33978999999999998</v>
      </c>
      <c r="E56" s="439">
        <v>0.34014</v>
      </c>
      <c r="F56" s="439">
        <v>0.35415000000000002</v>
      </c>
      <c r="G56" s="439">
        <v>0.32574999999999998</v>
      </c>
      <c r="H56" s="439">
        <v>0.33821000000000001</v>
      </c>
      <c r="I56" s="439">
        <v>0.3629</v>
      </c>
      <c r="J56" s="439">
        <v>0.34816999999999998</v>
      </c>
      <c r="K56" s="440">
        <v>0.89280000000000059</v>
      </c>
      <c r="L56" s="440">
        <v>0.86400000000000055</v>
      </c>
      <c r="M56" s="440">
        <v>0.89280000000000059</v>
      </c>
      <c r="N56" s="444"/>
      <c r="O56" s="437">
        <f>SUM(B56:M56)</f>
        <v>5.665840000000002</v>
      </c>
      <c r="Q56" s="469"/>
      <c r="T56" s="426" t="s">
        <v>388</v>
      </c>
      <c r="U56" s="730">
        <v>0.89280000000000059</v>
      </c>
      <c r="V56" s="730">
        <v>0.80640000000000045</v>
      </c>
      <c r="W56" s="730">
        <v>0.89280000000000059</v>
      </c>
      <c r="X56" s="730">
        <v>0.86400000000000055</v>
      </c>
      <c r="Y56" s="730">
        <v>0.89280000000000059</v>
      </c>
      <c r="Z56" s="730">
        <v>0.86400000000000055</v>
      </c>
      <c r="AA56" s="730">
        <v>0.89280000000000059</v>
      </c>
      <c r="AB56" s="730">
        <v>0.89280000000000059</v>
      </c>
      <c r="AC56" s="730">
        <v>0.8352000000000005</v>
      </c>
      <c r="AD56" s="730"/>
      <c r="AE56" s="730"/>
      <c r="AF56" s="730"/>
      <c r="AG56" s="467"/>
      <c r="AH56" s="441">
        <f t="shared" si="28"/>
        <v>7.8336000000000041</v>
      </c>
    </row>
    <row r="57" spans="1:34" ht="27.95" customHeight="1" thickTop="1" x14ac:dyDescent="0.4">
      <c r="A57" s="433" t="s">
        <v>129</v>
      </c>
      <c r="B57" s="434">
        <f>SUM(B54:B56)</f>
        <v>1.6716900000000001</v>
      </c>
      <c r="C57" s="434">
        <f>SUM(C54:C56)</f>
        <v>1.7053599999999998</v>
      </c>
      <c r="D57" s="434">
        <f t="shared" ref="D57:M57" si="29">SUM(D54:D56)</f>
        <v>1.8116000000000001</v>
      </c>
      <c r="E57" s="434">
        <f t="shared" si="29"/>
        <v>1.7892399999999999</v>
      </c>
      <c r="F57" s="434">
        <f t="shared" si="29"/>
        <v>1.7765</v>
      </c>
      <c r="G57" s="434">
        <f t="shared" si="29"/>
        <v>1.7244999999999999</v>
      </c>
      <c r="H57" s="434">
        <f t="shared" si="29"/>
        <v>1.7184699999999999</v>
      </c>
      <c r="I57" s="434">
        <f t="shared" si="29"/>
        <v>1.8150899999999999</v>
      </c>
      <c r="J57" s="434">
        <f t="shared" si="29"/>
        <v>1.7063600000000001</v>
      </c>
      <c r="K57" s="435">
        <f t="shared" si="29"/>
        <v>2.5295999999999998</v>
      </c>
      <c r="L57" s="435">
        <f t="shared" si="29"/>
        <v>2.4479999999999995</v>
      </c>
      <c r="M57" s="435">
        <f t="shared" si="29"/>
        <v>2.5295999999999998</v>
      </c>
      <c r="N57" s="444"/>
      <c r="O57" s="470">
        <f>SUM(B57:M57)</f>
        <v>23.226009999999999</v>
      </c>
      <c r="Q57" s="469"/>
      <c r="T57" s="433" t="s">
        <v>129</v>
      </c>
      <c r="U57" s="729">
        <f>SUM(U54:U56)</f>
        <v>2.5295999999999998</v>
      </c>
      <c r="V57" s="729">
        <f>SUM(V54:V56)</f>
        <v>2.2847999999999997</v>
      </c>
      <c r="W57" s="729">
        <f t="shared" ref="W57:AF57" si="30">SUM(W54:W56)</f>
        <v>2.5295999999999998</v>
      </c>
      <c r="X57" s="729">
        <f t="shared" si="30"/>
        <v>2.4479999999999995</v>
      </c>
      <c r="Y57" s="729">
        <f t="shared" si="30"/>
        <v>2.5295999999999998</v>
      </c>
      <c r="Z57" s="729">
        <f t="shared" si="30"/>
        <v>2.4479999999999995</v>
      </c>
      <c r="AA57" s="729">
        <f t="shared" si="30"/>
        <v>2.5295999999999998</v>
      </c>
      <c r="AB57" s="729">
        <f t="shared" si="30"/>
        <v>2.5295999999999998</v>
      </c>
      <c r="AC57" s="729">
        <f t="shared" si="30"/>
        <v>2.3663999999999996</v>
      </c>
      <c r="AD57" s="729">
        <f t="shared" si="30"/>
        <v>0</v>
      </c>
      <c r="AE57" s="729">
        <f t="shared" si="30"/>
        <v>0</v>
      </c>
      <c r="AF57" s="729">
        <f t="shared" si="30"/>
        <v>0</v>
      </c>
      <c r="AG57" s="467"/>
      <c r="AH57" s="430">
        <f t="shared" si="28"/>
        <v>22.195199999999993</v>
      </c>
    </row>
    <row r="58" spans="1:34" ht="27.95" customHeight="1" x14ac:dyDescent="0.4">
      <c r="A58" s="436" t="s">
        <v>130</v>
      </c>
      <c r="B58" s="434">
        <v>0</v>
      </c>
      <c r="C58" s="434">
        <v>0</v>
      </c>
      <c r="D58" s="434">
        <v>0</v>
      </c>
      <c r="E58" s="434">
        <v>0</v>
      </c>
      <c r="F58" s="434">
        <v>0</v>
      </c>
      <c r="G58" s="434">
        <v>0</v>
      </c>
      <c r="H58" s="434">
        <v>0</v>
      </c>
      <c r="I58" s="434">
        <v>0</v>
      </c>
      <c r="J58" s="434">
        <v>0</v>
      </c>
      <c r="K58" s="435">
        <v>0</v>
      </c>
      <c r="L58" s="435">
        <v>0</v>
      </c>
      <c r="M58" s="435">
        <v>0</v>
      </c>
      <c r="N58" s="444"/>
      <c r="O58" s="471">
        <f>SUM(B58:M58)</f>
        <v>0</v>
      </c>
      <c r="Q58" s="469"/>
      <c r="T58" s="436" t="s">
        <v>130</v>
      </c>
      <c r="U58" s="729">
        <v>0</v>
      </c>
      <c r="V58" s="729">
        <v>0</v>
      </c>
      <c r="W58" s="729">
        <v>0</v>
      </c>
      <c r="X58" s="729">
        <v>0</v>
      </c>
      <c r="Y58" s="729">
        <v>0</v>
      </c>
      <c r="Z58" s="729">
        <v>0</v>
      </c>
      <c r="AA58" s="729">
        <v>0</v>
      </c>
      <c r="AB58" s="729">
        <v>0</v>
      </c>
      <c r="AC58" s="729">
        <v>0</v>
      </c>
      <c r="AD58" s="729">
        <v>0</v>
      </c>
      <c r="AE58" s="729">
        <v>0</v>
      </c>
      <c r="AF58" s="729">
        <v>0</v>
      </c>
      <c r="AG58" s="467"/>
      <c r="AH58" s="437">
        <f t="shared" si="28"/>
        <v>0</v>
      </c>
    </row>
    <row r="59" spans="1:34" ht="27.95" customHeight="1" thickBot="1" x14ac:dyDescent="0.45">
      <c r="A59" s="438" t="s">
        <v>131</v>
      </c>
      <c r="B59" s="439">
        <f>B57-B58</f>
        <v>1.6716900000000001</v>
      </c>
      <c r="C59" s="439">
        <f>C57-C58</f>
        <v>1.7053599999999998</v>
      </c>
      <c r="D59" s="439">
        <f t="shared" ref="D59:M59" si="31">D57-D58</f>
        <v>1.8116000000000001</v>
      </c>
      <c r="E59" s="439">
        <f t="shared" si="31"/>
        <v>1.7892399999999999</v>
      </c>
      <c r="F59" s="439">
        <f t="shared" si="31"/>
        <v>1.7765</v>
      </c>
      <c r="G59" s="439">
        <f t="shared" si="31"/>
        <v>1.7244999999999999</v>
      </c>
      <c r="H59" s="439">
        <f t="shared" si="31"/>
        <v>1.7184699999999999</v>
      </c>
      <c r="I59" s="439">
        <f t="shared" si="31"/>
        <v>1.8150899999999999</v>
      </c>
      <c r="J59" s="439">
        <f t="shared" si="31"/>
        <v>1.7063600000000001</v>
      </c>
      <c r="K59" s="440">
        <f t="shared" si="31"/>
        <v>2.5295999999999998</v>
      </c>
      <c r="L59" s="440">
        <f t="shared" si="31"/>
        <v>2.4479999999999995</v>
      </c>
      <c r="M59" s="440">
        <f t="shared" si="31"/>
        <v>2.5295999999999998</v>
      </c>
      <c r="N59" s="444"/>
      <c r="O59" s="472">
        <f>SUM(B59:M59)</f>
        <v>23.226009999999999</v>
      </c>
      <c r="Q59" s="469"/>
      <c r="T59" s="438" t="s">
        <v>131</v>
      </c>
      <c r="U59" s="730">
        <f>U57-U58</f>
        <v>2.5295999999999998</v>
      </c>
      <c r="V59" s="730">
        <f>V57-V58</f>
        <v>2.2847999999999997</v>
      </c>
      <c r="W59" s="730">
        <f t="shared" ref="W59:AF59" si="32">W57-W58</f>
        <v>2.5295999999999998</v>
      </c>
      <c r="X59" s="730">
        <f t="shared" si="32"/>
        <v>2.4479999999999995</v>
      </c>
      <c r="Y59" s="730">
        <f t="shared" si="32"/>
        <v>2.5295999999999998</v>
      </c>
      <c r="Z59" s="730">
        <f t="shared" si="32"/>
        <v>2.4479999999999995</v>
      </c>
      <c r="AA59" s="730">
        <f t="shared" si="32"/>
        <v>2.5295999999999998</v>
      </c>
      <c r="AB59" s="730">
        <f t="shared" si="32"/>
        <v>2.5295999999999998</v>
      </c>
      <c r="AC59" s="730">
        <f t="shared" si="32"/>
        <v>2.3663999999999996</v>
      </c>
      <c r="AD59" s="730">
        <f t="shared" si="32"/>
        <v>0</v>
      </c>
      <c r="AE59" s="730">
        <f t="shared" si="32"/>
        <v>0</v>
      </c>
      <c r="AF59" s="730">
        <f t="shared" si="32"/>
        <v>0</v>
      </c>
      <c r="AG59" s="467"/>
      <c r="AH59" s="441">
        <f t="shared" si="28"/>
        <v>22.195199999999993</v>
      </c>
    </row>
    <row r="60" spans="1:34" ht="27.95" customHeight="1" thickTop="1" x14ac:dyDescent="0.4">
      <c r="A60" s="446"/>
      <c r="B60" s="447"/>
      <c r="C60" s="448"/>
      <c r="D60" s="447"/>
      <c r="E60" s="447"/>
      <c r="F60" s="447"/>
      <c r="G60" s="447"/>
      <c r="H60" s="447"/>
      <c r="I60" s="447"/>
      <c r="J60" s="447"/>
      <c r="K60" s="448"/>
      <c r="L60" s="448"/>
      <c r="M60" s="448"/>
      <c r="N60" s="444"/>
      <c r="O60" s="449"/>
      <c r="P60" s="400"/>
      <c r="Q60" s="424"/>
      <c r="R60" s="424"/>
      <c r="S60" s="401"/>
      <c r="T60" s="446"/>
      <c r="U60" s="421"/>
      <c r="V60" s="421"/>
      <c r="W60" s="421"/>
      <c r="X60" s="421"/>
      <c r="Y60" s="421"/>
      <c r="Z60" s="421"/>
      <c r="AA60" s="421"/>
      <c r="AB60" s="421"/>
      <c r="AC60" s="421"/>
      <c r="AD60" s="421"/>
      <c r="AE60" s="421"/>
      <c r="AF60" s="421"/>
      <c r="AH60" s="445"/>
    </row>
    <row r="61" spans="1:34" ht="27.95" customHeight="1" thickBot="1" x14ac:dyDescent="0.45">
      <c r="A61" s="461" t="s">
        <v>323</v>
      </c>
      <c r="B61" s="473"/>
      <c r="C61" s="474"/>
      <c r="D61" s="473"/>
      <c r="E61" s="473"/>
      <c r="F61" s="473"/>
      <c r="G61" s="473"/>
      <c r="H61" s="473"/>
      <c r="I61" s="473"/>
      <c r="J61" s="473"/>
      <c r="K61" s="474"/>
      <c r="L61" s="474"/>
      <c r="M61" s="474"/>
      <c r="N61" s="444"/>
      <c r="O61" s="445">
        <f t="shared" ref="O61:O70" si="33">SUM(B61:M61)</f>
        <v>0</v>
      </c>
      <c r="P61" s="400"/>
      <c r="Q61" s="424"/>
      <c r="R61" s="424"/>
      <c r="S61" s="401"/>
      <c r="T61" s="461" t="s">
        <v>323</v>
      </c>
      <c r="U61" s="475"/>
      <c r="V61" s="475"/>
      <c r="W61" s="475"/>
      <c r="X61" s="475"/>
      <c r="Y61" s="475"/>
      <c r="Z61" s="475"/>
      <c r="AA61" s="475"/>
      <c r="AB61" s="475"/>
      <c r="AC61" s="475"/>
      <c r="AD61" s="475"/>
      <c r="AE61" s="475"/>
      <c r="AF61" s="475"/>
      <c r="AG61" s="444"/>
      <c r="AH61" s="462"/>
    </row>
    <row r="62" spans="1:34" ht="27.95" customHeight="1" thickTop="1" x14ac:dyDescent="0.4">
      <c r="A62" s="476" t="s">
        <v>150</v>
      </c>
      <c r="B62" s="453">
        <v>9.7051599999999993</v>
      </c>
      <c r="C62" s="453">
        <v>7.3511300000000004</v>
      </c>
      <c r="D62" s="453">
        <v>7.6370500000000003</v>
      </c>
      <c r="E62" s="453">
        <v>4.8574299999999999</v>
      </c>
      <c r="F62" s="453">
        <v>13.369670000000001</v>
      </c>
      <c r="G62" s="453">
        <v>22.226140000000001</v>
      </c>
      <c r="H62" s="453">
        <v>14.564220000000001</v>
      </c>
      <c r="I62" s="453">
        <v>0.45739999999999997</v>
      </c>
      <c r="J62" s="453">
        <v>2.3565</v>
      </c>
      <c r="K62" s="454">
        <v>0</v>
      </c>
      <c r="L62" s="454">
        <v>0</v>
      </c>
      <c r="M62" s="454">
        <v>0</v>
      </c>
      <c r="N62" s="444"/>
      <c r="O62" s="430">
        <f t="shared" si="33"/>
        <v>82.52470000000001</v>
      </c>
      <c r="P62" s="400"/>
      <c r="Q62" s="300"/>
      <c r="R62" s="300"/>
      <c r="S62" s="431"/>
      <c r="T62" s="476" t="s">
        <v>150</v>
      </c>
      <c r="U62" s="455">
        <v>0</v>
      </c>
      <c r="V62" s="455">
        <v>0</v>
      </c>
      <c r="W62" s="455">
        <v>0</v>
      </c>
      <c r="X62" s="455">
        <v>0</v>
      </c>
      <c r="Y62" s="455">
        <v>0</v>
      </c>
      <c r="Z62" s="455">
        <v>0</v>
      </c>
      <c r="AA62" s="455">
        <v>0</v>
      </c>
      <c r="AB62" s="455"/>
      <c r="AC62" s="455"/>
      <c r="AD62" s="455"/>
      <c r="AE62" s="455"/>
      <c r="AF62" s="455"/>
      <c r="AH62" s="430">
        <f>SUM(U62:AF62)</f>
        <v>0</v>
      </c>
    </row>
    <row r="63" spans="1:34" ht="27.95" customHeight="1" x14ac:dyDescent="0.4">
      <c r="A63" s="426" t="s">
        <v>151</v>
      </c>
      <c r="B63" s="434">
        <v>17.692879999999999</v>
      </c>
      <c r="C63" s="434">
        <v>16.30903</v>
      </c>
      <c r="D63" s="434">
        <v>14.181929999999999</v>
      </c>
      <c r="E63" s="434">
        <v>14.403870000000001</v>
      </c>
      <c r="F63" s="434">
        <v>36.325470000000003</v>
      </c>
      <c r="G63" s="434">
        <v>33.950490000000002</v>
      </c>
      <c r="H63" s="434">
        <v>22.047650000000001</v>
      </c>
      <c r="I63" s="434">
        <v>8.8900000000000007E-2</v>
      </c>
      <c r="J63" s="434">
        <v>6.5678999999999998</v>
      </c>
      <c r="K63" s="435">
        <v>0</v>
      </c>
      <c r="L63" s="435">
        <v>0</v>
      </c>
      <c r="M63" s="435">
        <v>0</v>
      </c>
      <c r="N63" s="444"/>
      <c r="O63" s="437">
        <f t="shared" si="33"/>
        <v>161.56812000000002</v>
      </c>
      <c r="P63" s="400"/>
      <c r="Q63" s="300"/>
      <c r="R63" s="300"/>
      <c r="S63" s="431"/>
      <c r="T63" s="426" t="s">
        <v>151</v>
      </c>
      <c r="U63" s="456">
        <v>0</v>
      </c>
      <c r="V63" s="456">
        <v>0</v>
      </c>
      <c r="W63" s="456">
        <v>0</v>
      </c>
      <c r="X63" s="456">
        <v>0</v>
      </c>
      <c r="Y63" s="456">
        <v>0</v>
      </c>
      <c r="Z63" s="456">
        <v>0</v>
      </c>
      <c r="AA63" s="456">
        <v>0</v>
      </c>
      <c r="AB63" s="456"/>
      <c r="AC63" s="456"/>
      <c r="AD63" s="456"/>
      <c r="AE63" s="456"/>
      <c r="AF63" s="456"/>
      <c r="AH63" s="437">
        <f t="shared" ref="AH63:AH70" si="34">SUM(U63:AF63)</f>
        <v>0</v>
      </c>
    </row>
    <row r="64" spans="1:34" ht="27.95" customHeight="1" x14ac:dyDescent="0.4">
      <c r="A64" s="426" t="s">
        <v>152</v>
      </c>
      <c r="B64" s="434">
        <v>13.99958</v>
      </c>
      <c r="C64" s="434">
        <v>9.8799600000000005</v>
      </c>
      <c r="D64" s="434">
        <v>10.9415</v>
      </c>
      <c r="E64" s="434">
        <v>9.2381999999999991</v>
      </c>
      <c r="F64" s="434">
        <v>22.449729999999999</v>
      </c>
      <c r="G64" s="434">
        <v>29.799420000000001</v>
      </c>
      <c r="H64" s="434">
        <v>23.511900000000001</v>
      </c>
      <c r="I64" s="434">
        <v>0</v>
      </c>
      <c r="J64" s="434">
        <v>4.6912000000000003</v>
      </c>
      <c r="K64" s="435">
        <v>0</v>
      </c>
      <c r="L64" s="435">
        <v>0</v>
      </c>
      <c r="M64" s="435">
        <v>0</v>
      </c>
      <c r="N64" s="444"/>
      <c r="O64" s="437">
        <f t="shared" si="33"/>
        <v>124.51148999999998</v>
      </c>
      <c r="P64" s="400"/>
      <c r="Q64" s="300"/>
      <c r="R64" s="300"/>
      <c r="S64" s="431"/>
      <c r="T64" s="426" t="s">
        <v>152</v>
      </c>
      <c r="U64" s="456">
        <v>0</v>
      </c>
      <c r="V64" s="456"/>
      <c r="W64" s="456">
        <v>0</v>
      </c>
      <c r="X64" s="456">
        <v>0</v>
      </c>
      <c r="Y64" s="456">
        <v>0</v>
      </c>
      <c r="Z64" s="456">
        <v>0</v>
      </c>
      <c r="AA64" s="456">
        <v>0</v>
      </c>
      <c r="AB64" s="456"/>
      <c r="AC64" s="456"/>
      <c r="AD64" s="456"/>
      <c r="AE64" s="456"/>
      <c r="AF64" s="456"/>
      <c r="AH64" s="437">
        <f t="shared" si="34"/>
        <v>0</v>
      </c>
    </row>
    <row r="65" spans="1:34" ht="27.95" customHeight="1" x14ac:dyDescent="0.4">
      <c r="A65" s="426" t="s">
        <v>153</v>
      </c>
      <c r="B65" s="434">
        <v>26.64987</v>
      </c>
      <c r="C65" s="434">
        <v>14.48804</v>
      </c>
      <c r="D65" s="434">
        <v>3.4331700000000001</v>
      </c>
      <c r="E65" s="434">
        <v>18.414490000000001</v>
      </c>
      <c r="F65" s="434">
        <v>32.004309999999997</v>
      </c>
      <c r="G65" s="434">
        <v>19.74653</v>
      </c>
      <c r="H65" s="434">
        <v>14.834219999999998</v>
      </c>
      <c r="I65" s="434">
        <v>2.3353000000000002</v>
      </c>
      <c r="J65" s="434">
        <v>4.1433</v>
      </c>
      <c r="K65" s="435"/>
      <c r="L65" s="435"/>
      <c r="M65" s="435"/>
      <c r="N65" s="444"/>
      <c r="O65" s="437">
        <f t="shared" si="33"/>
        <v>136.04922999999999</v>
      </c>
      <c r="P65" s="400"/>
      <c r="Q65" s="300"/>
      <c r="R65" s="300"/>
      <c r="S65" s="431"/>
      <c r="T65" s="426" t="s">
        <v>153</v>
      </c>
      <c r="U65" s="456">
        <v>0</v>
      </c>
      <c r="V65" s="456"/>
      <c r="W65" s="456">
        <v>0</v>
      </c>
      <c r="X65" s="456">
        <v>0</v>
      </c>
      <c r="Y65" s="456">
        <v>0</v>
      </c>
      <c r="Z65" s="456">
        <v>0</v>
      </c>
      <c r="AA65" s="456">
        <v>0</v>
      </c>
      <c r="AB65" s="456"/>
      <c r="AC65" s="456"/>
      <c r="AD65" s="456"/>
      <c r="AE65" s="456"/>
      <c r="AF65" s="456"/>
      <c r="AH65" s="437">
        <f t="shared" si="34"/>
        <v>0</v>
      </c>
    </row>
    <row r="66" spans="1:34" ht="27.95" customHeight="1" x14ac:dyDescent="0.4">
      <c r="A66" s="426" t="s">
        <v>154</v>
      </c>
      <c r="B66" s="434">
        <v>20.121469999999999</v>
      </c>
      <c r="C66" s="434">
        <v>38.07864</v>
      </c>
      <c r="D66" s="434">
        <v>17.05771</v>
      </c>
      <c r="E66" s="434">
        <v>36.301349999999999</v>
      </c>
      <c r="F66" s="434">
        <v>47.707190000000004</v>
      </c>
      <c r="G66" s="434">
        <v>30.581780000000002</v>
      </c>
      <c r="H66" s="434">
        <v>19.57423</v>
      </c>
      <c r="I66" s="434">
        <v>1.2459</v>
      </c>
      <c r="J66" s="434">
        <v>11.97763</v>
      </c>
      <c r="K66" s="435"/>
      <c r="L66" s="435"/>
      <c r="M66" s="435"/>
      <c r="N66" s="444"/>
      <c r="O66" s="437">
        <f t="shared" si="33"/>
        <v>222.64590000000001</v>
      </c>
      <c r="P66" s="400"/>
      <c r="Q66" s="300"/>
      <c r="R66" s="300"/>
      <c r="S66" s="431"/>
      <c r="T66" s="426" t="s">
        <v>154</v>
      </c>
      <c r="U66" s="456">
        <v>0</v>
      </c>
      <c r="V66" s="456"/>
      <c r="W66" s="456">
        <v>0</v>
      </c>
      <c r="X66" s="456">
        <v>0</v>
      </c>
      <c r="Y66" s="456">
        <v>0</v>
      </c>
      <c r="Z66" s="456">
        <v>0</v>
      </c>
      <c r="AA66" s="456">
        <v>0</v>
      </c>
      <c r="AB66" s="456"/>
      <c r="AC66" s="456"/>
      <c r="AD66" s="456"/>
      <c r="AE66" s="456"/>
      <c r="AF66" s="456"/>
      <c r="AH66" s="437">
        <f t="shared" si="34"/>
        <v>0</v>
      </c>
    </row>
    <row r="67" spans="1:34" ht="27.95" customHeight="1" thickBot="1" x14ac:dyDescent="0.45">
      <c r="A67" s="426" t="s">
        <v>155</v>
      </c>
      <c r="B67" s="439">
        <v>25.922740000000001</v>
      </c>
      <c r="C67" s="439">
        <v>30.566870000000002</v>
      </c>
      <c r="D67" s="439">
        <v>9.6365999999999996</v>
      </c>
      <c r="E67" s="439">
        <v>28.136499999999998</v>
      </c>
      <c r="F67" s="439">
        <v>37.78792</v>
      </c>
      <c r="G67" s="439">
        <v>20.79035</v>
      </c>
      <c r="H67" s="439">
        <v>19.108699999999999</v>
      </c>
      <c r="I67" s="439">
        <v>0.4052</v>
      </c>
      <c r="J67" s="439">
        <v>7.7420799999999996</v>
      </c>
      <c r="K67" s="440"/>
      <c r="L67" s="440"/>
      <c r="M67" s="440"/>
      <c r="N67" s="444"/>
      <c r="O67" s="437">
        <f t="shared" si="33"/>
        <v>180.09696</v>
      </c>
      <c r="P67" s="400"/>
      <c r="Q67" s="300"/>
      <c r="R67" s="300"/>
      <c r="S67" s="431"/>
      <c r="T67" s="426" t="s">
        <v>155</v>
      </c>
      <c r="U67" s="477">
        <v>0</v>
      </c>
      <c r="V67" s="477"/>
      <c r="W67" s="477">
        <v>0</v>
      </c>
      <c r="X67" s="477">
        <v>0</v>
      </c>
      <c r="Y67" s="477">
        <v>0</v>
      </c>
      <c r="Z67" s="477">
        <v>0</v>
      </c>
      <c r="AA67" s="477">
        <v>0</v>
      </c>
      <c r="AB67" s="477"/>
      <c r="AC67" s="477"/>
      <c r="AD67" s="477"/>
      <c r="AE67" s="477"/>
      <c r="AF67" s="477"/>
      <c r="AH67" s="437">
        <f t="shared" si="34"/>
        <v>0</v>
      </c>
    </row>
    <row r="68" spans="1:34" ht="27.95" customHeight="1" thickTop="1" x14ac:dyDescent="0.4">
      <c r="A68" s="433" t="s">
        <v>129</v>
      </c>
      <c r="B68" s="434">
        <f>SUM(B62:B67)</f>
        <v>114.0917</v>
      </c>
      <c r="C68" s="434">
        <f>SUM(C62:C67)</f>
        <v>116.67366999999999</v>
      </c>
      <c r="D68" s="434">
        <f t="shared" ref="D68:M68" si="35">SUM(D62:D67)</f>
        <v>62.88796</v>
      </c>
      <c r="E68" s="434">
        <f t="shared" si="35"/>
        <v>111.35184</v>
      </c>
      <c r="F68" s="434">
        <f t="shared" si="35"/>
        <v>189.64429000000001</v>
      </c>
      <c r="G68" s="434">
        <f t="shared" si="35"/>
        <v>157.09470999999999</v>
      </c>
      <c r="H68" s="434">
        <f t="shared" si="35"/>
        <v>113.64092000000001</v>
      </c>
      <c r="I68" s="434">
        <f t="shared" si="35"/>
        <v>4.5327000000000002</v>
      </c>
      <c r="J68" s="434">
        <f t="shared" si="35"/>
        <v>37.478610000000003</v>
      </c>
      <c r="K68" s="435">
        <f t="shared" si="35"/>
        <v>0</v>
      </c>
      <c r="L68" s="435">
        <f t="shared" si="35"/>
        <v>0</v>
      </c>
      <c r="M68" s="435">
        <f t="shared" si="35"/>
        <v>0</v>
      </c>
      <c r="N68" s="444"/>
      <c r="O68" s="430">
        <f t="shared" si="33"/>
        <v>907.39639999999997</v>
      </c>
      <c r="P68" s="400"/>
      <c r="Q68" s="424"/>
      <c r="R68" s="424"/>
      <c r="S68" s="431"/>
      <c r="T68" s="433" t="s">
        <v>129</v>
      </c>
      <c r="U68" s="435">
        <f>SUM(U62:U67)</f>
        <v>0</v>
      </c>
      <c r="V68" s="435">
        <f>SUM(V62:V67)</f>
        <v>0</v>
      </c>
      <c r="W68" s="435">
        <f t="shared" ref="W68:AF68" si="36">SUM(W62:W67)</f>
        <v>0</v>
      </c>
      <c r="X68" s="435">
        <f t="shared" si="36"/>
        <v>0</v>
      </c>
      <c r="Y68" s="435">
        <f t="shared" si="36"/>
        <v>0</v>
      </c>
      <c r="Z68" s="435">
        <f t="shared" si="36"/>
        <v>0</v>
      </c>
      <c r="AA68" s="435">
        <f t="shared" si="36"/>
        <v>0</v>
      </c>
      <c r="AB68" s="435">
        <f t="shared" si="36"/>
        <v>0</v>
      </c>
      <c r="AC68" s="435">
        <f t="shared" si="36"/>
        <v>0</v>
      </c>
      <c r="AD68" s="435">
        <f t="shared" si="36"/>
        <v>0</v>
      </c>
      <c r="AE68" s="435">
        <f t="shared" si="36"/>
        <v>0</v>
      </c>
      <c r="AF68" s="435">
        <f t="shared" si="36"/>
        <v>0</v>
      </c>
      <c r="AH68" s="430">
        <f t="shared" si="34"/>
        <v>0</v>
      </c>
    </row>
    <row r="69" spans="1:34" ht="27.95" customHeight="1" x14ac:dyDescent="0.4">
      <c r="A69" s="478" t="s">
        <v>130</v>
      </c>
      <c r="B69" s="479">
        <v>5.1026499999999997</v>
      </c>
      <c r="C69" s="479">
        <v>5.3689900000000002</v>
      </c>
      <c r="D69" s="479">
        <v>5.8652800000000003</v>
      </c>
      <c r="E69" s="479">
        <v>5.3723999999999998</v>
      </c>
      <c r="F69" s="479">
        <v>6.0823</v>
      </c>
      <c r="G69" s="479">
        <v>5.66892</v>
      </c>
      <c r="H69" s="479">
        <v>5.9029699999999998</v>
      </c>
      <c r="I69" s="479">
        <v>3.1709900000000002</v>
      </c>
      <c r="J69" s="479">
        <v>4.8327900000000001</v>
      </c>
      <c r="K69" s="480"/>
      <c r="L69" s="480"/>
      <c r="M69" s="480"/>
      <c r="N69" s="444"/>
      <c r="O69" s="437">
        <f t="shared" si="33"/>
        <v>47.367289999999997</v>
      </c>
      <c r="P69" s="400"/>
      <c r="Q69" s="424"/>
      <c r="R69" s="424"/>
      <c r="S69" s="401"/>
      <c r="T69" s="436" t="s">
        <v>130</v>
      </c>
      <c r="U69" s="435">
        <v>0</v>
      </c>
      <c r="V69" s="435"/>
      <c r="W69" s="435"/>
      <c r="X69" s="435"/>
      <c r="Y69" s="435">
        <v>0</v>
      </c>
      <c r="Z69" s="435">
        <v>0</v>
      </c>
      <c r="AA69" s="435">
        <v>0</v>
      </c>
      <c r="AB69" s="435">
        <v>0</v>
      </c>
      <c r="AC69" s="435">
        <v>0</v>
      </c>
      <c r="AD69" s="435">
        <v>0</v>
      </c>
      <c r="AE69" s="435">
        <v>0</v>
      </c>
      <c r="AF69" s="435">
        <v>0</v>
      </c>
      <c r="AH69" s="437">
        <f t="shared" si="34"/>
        <v>0</v>
      </c>
    </row>
    <row r="70" spans="1:34" ht="27.95" customHeight="1" thickBot="1" x14ac:dyDescent="0.45">
      <c r="A70" s="438" t="s">
        <v>131</v>
      </c>
      <c r="B70" s="439">
        <f>B68-B69</f>
        <v>108.98905000000001</v>
      </c>
      <c r="C70" s="439">
        <f>C68-C69</f>
        <v>111.30467999999999</v>
      </c>
      <c r="D70" s="439">
        <f t="shared" ref="D70:M70" si="37">D68-D69</f>
        <v>57.022680000000001</v>
      </c>
      <c r="E70" s="439">
        <f t="shared" si="37"/>
        <v>105.97944</v>
      </c>
      <c r="F70" s="439">
        <f t="shared" si="37"/>
        <v>183.56199000000001</v>
      </c>
      <c r="G70" s="439">
        <f t="shared" si="37"/>
        <v>151.42579000000001</v>
      </c>
      <c r="H70" s="439">
        <f t="shared" si="37"/>
        <v>107.73795000000001</v>
      </c>
      <c r="I70" s="439">
        <f t="shared" si="37"/>
        <v>1.36171</v>
      </c>
      <c r="J70" s="439">
        <f t="shared" si="37"/>
        <v>32.645820000000001</v>
      </c>
      <c r="K70" s="440">
        <f t="shared" si="37"/>
        <v>0</v>
      </c>
      <c r="L70" s="440">
        <f t="shared" si="37"/>
        <v>0</v>
      </c>
      <c r="M70" s="440">
        <f t="shared" si="37"/>
        <v>0</v>
      </c>
      <c r="N70" s="444"/>
      <c r="O70" s="441">
        <f t="shared" si="33"/>
        <v>860.02911000000006</v>
      </c>
      <c r="P70" s="400"/>
      <c r="Q70" s="424"/>
      <c r="R70" s="424"/>
      <c r="S70" s="401"/>
      <c r="T70" s="438" t="s">
        <v>131</v>
      </c>
      <c r="U70" s="440">
        <f>U68-U69</f>
        <v>0</v>
      </c>
      <c r="V70" s="440">
        <f>V68-V69</f>
        <v>0</v>
      </c>
      <c r="W70" s="440">
        <f t="shared" ref="W70:AF70" si="38">W68-W69</f>
        <v>0</v>
      </c>
      <c r="X70" s="440">
        <f t="shared" si="38"/>
        <v>0</v>
      </c>
      <c r="Y70" s="440">
        <f t="shared" si="38"/>
        <v>0</v>
      </c>
      <c r="Z70" s="440">
        <f t="shared" si="38"/>
        <v>0</v>
      </c>
      <c r="AA70" s="440">
        <f t="shared" si="38"/>
        <v>0</v>
      </c>
      <c r="AB70" s="440">
        <f t="shared" si="38"/>
        <v>0</v>
      </c>
      <c r="AC70" s="440">
        <f t="shared" si="38"/>
        <v>0</v>
      </c>
      <c r="AD70" s="440">
        <f t="shared" si="38"/>
        <v>0</v>
      </c>
      <c r="AE70" s="440">
        <f t="shared" si="38"/>
        <v>0</v>
      </c>
      <c r="AF70" s="440">
        <f t="shared" si="38"/>
        <v>0</v>
      </c>
      <c r="AH70" s="441">
        <f t="shared" si="34"/>
        <v>0</v>
      </c>
    </row>
    <row r="71" spans="1:34" ht="14.1" customHeight="1" thickTop="1" x14ac:dyDescent="0.4">
      <c r="A71" s="446"/>
      <c r="B71" s="447"/>
      <c r="C71" s="448"/>
      <c r="D71" s="448"/>
      <c r="E71" s="448"/>
      <c r="F71" s="448"/>
      <c r="G71" s="448"/>
      <c r="H71" s="448"/>
      <c r="I71" s="448"/>
      <c r="J71" s="448"/>
      <c r="K71" s="448"/>
      <c r="L71" s="448"/>
      <c r="M71" s="448"/>
      <c r="N71" s="444"/>
      <c r="O71" s="449"/>
      <c r="P71" s="400"/>
      <c r="Q71" s="424"/>
      <c r="R71" s="424"/>
      <c r="S71" s="401"/>
      <c r="T71" s="446"/>
      <c r="U71" s="448"/>
      <c r="V71" s="448"/>
      <c r="W71" s="448"/>
      <c r="X71" s="448"/>
      <c r="Y71" s="448"/>
      <c r="Z71" s="448"/>
      <c r="AA71" s="448"/>
      <c r="AB71" s="448"/>
      <c r="AC71" s="448"/>
      <c r="AD71" s="448"/>
      <c r="AE71" s="448"/>
      <c r="AF71" s="448"/>
      <c r="AH71" s="449"/>
    </row>
    <row r="72" spans="1:34" ht="14.1" customHeight="1" x14ac:dyDescent="0.2">
      <c r="A72" s="402"/>
      <c r="B72" s="402"/>
      <c r="N72" s="402"/>
      <c r="O72" s="402"/>
      <c r="P72" s="402"/>
    </row>
    <row r="73" spans="1:34" ht="27.95" customHeight="1" x14ac:dyDescent="0.4">
      <c r="A73" s="402"/>
      <c r="B73" s="415">
        <v>41275</v>
      </c>
      <c r="C73" s="416">
        <v>41671</v>
      </c>
      <c r="D73" s="416">
        <v>42064</v>
      </c>
      <c r="E73" s="416">
        <v>42461</v>
      </c>
      <c r="F73" s="416">
        <v>42856</v>
      </c>
      <c r="G73" s="416">
        <v>43252</v>
      </c>
      <c r="H73" s="416">
        <v>43647</v>
      </c>
      <c r="I73" s="416">
        <v>41487</v>
      </c>
      <c r="J73" s="416">
        <v>41518</v>
      </c>
      <c r="K73" s="416">
        <v>41548</v>
      </c>
      <c r="L73" s="416">
        <v>41579</v>
      </c>
      <c r="M73" s="416">
        <v>41609</v>
      </c>
      <c r="N73" s="444"/>
      <c r="O73" s="449"/>
      <c r="P73" s="400"/>
      <c r="Q73" s="424"/>
      <c r="R73" s="424"/>
      <c r="S73" s="401"/>
      <c r="T73" s="446"/>
      <c r="U73" s="415">
        <v>41275</v>
      </c>
      <c r="V73" s="415">
        <v>41671</v>
      </c>
      <c r="W73" s="415">
        <v>42064</v>
      </c>
      <c r="X73" s="415">
        <v>42461</v>
      </c>
      <c r="Y73" s="415">
        <v>42856</v>
      </c>
      <c r="Z73" s="415">
        <v>43252</v>
      </c>
      <c r="AA73" s="415">
        <v>43647</v>
      </c>
      <c r="AB73" s="481">
        <v>41487</v>
      </c>
      <c r="AC73" s="481">
        <v>41518</v>
      </c>
      <c r="AD73" s="415">
        <v>41548</v>
      </c>
      <c r="AE73" s="415">
        <v>41579</v>
      </c>
      <c r="AF73" s="415">
        <v>41609</v>
      </c>
    </row>
    <row r="74" spans="1:34" ht="27.95" customHeight="1" thickBot="1" x14ac:dyDescent="0.4">
      <c r="A74" s="461" t="s">
        <v>69</v>
      </c>
      <c r="B74" s="442"/>
      <c r="C74" s="443"/>
      <c r="D74" s="443"/>
      <c r="E74" s="443"/>
      <c r="F74" s="443"/>
      <c r="G74" s="443"/>
      <c r="H74" s="443"/>
      <c r="I74" s="443"/>
      <c r="J74" s="443"/>
      <c r="K74" s="443"/>
      <c r="L74" s="443"/>
      <c r="M74" s="443"/>
      <c r="N74" s="444"/>
      <c r="O74" s="482">
        <f t="shared" ref="O74:O118" si="39">SUM(B74:M74)</f>
        <v>0</v>
      </c>
      <c r="P74" s="400"/>
      <c r="Q74" s="424"/>
      <c r="R74" s="424"/>
      <c r="S74" s="401"/>
      <c r="T74" s="461" t="s">
        <v>69</v>
      </c>
      <c r="U74" s="421"/>
      <c r="V74" s="421"/>
      <c r="W74" s="421"/>
      <c r="X74" s="421"/>
      <c r="Y74" s="421"/>
      <c r="Z74" s="421"/>
      <c r="AA74" s="483"/>
      <c r="AB74" s="483"/>
      <c r="AC74" s="483"/>
      <c r="AD74" s="483"/>
      <c r="AE74" s="483"/>
      <c r="AF74" s="483"/>
      <c r="AH74" s="484"/>
    </row>
    <row r="75" spans="1:34" ht="27.95" customHeight="1" thickTop="1" x14ac:dyDescent="0.4">
      <c r="A75" s="436" t="s">
        <v>148</v>
      </c>
      <c r="B75" s="453">
        <v>99.700819999999993</v>
      </c>
      <c r="C75" s="453">
        <v>87.623140000000006</v>
      </c>
      <c r="D75" s="453">
        <v>98.899420000000006</v>
      </c>
      <c r="E75" s="453">
        <v>86.378829999999994</v>
      </c>
      <c r="F75" s="453">
        <v>87.397049999999993</v>
      </c>
      <c r="G75" s="453">
        <v>92.366209999999995</v>
      </c>
      <c r="H75" s="453">
        <v>85.911600000000007</v>
      </c>
      <c r="I75" s="453">
        <v>97.061059999999998</v>
      </c>
      <c r="J75" s="453">
        <v>58.154000000000003</v>
      </c>
      <c r="K75" s="454">
        <v>0</v>
      </c>
      <c r="L75" s="454">
        <v>61.560000000000031</v>
      </c>
      <c r="M75" s="454">
        <v>100.43999999999997</v>
      </c>
      <c r="N75" s="444"/>
      <c r="O75" s="430">
        <f t="shared" si="39"/>
        <v>955.49212999999997</v>
      </c>
      <c r="P75" s="400"/>
      <c r="Q75" s="301"/>
      <c r="R75" s="300"/>
      <c r="S75" s="431"/>
      <c r="T75" s="436" t="s">
        <v>148</v>
      </c>
      <c r="U75" s="455">
        <v>100.43999999999997</v>
      </c>
      <c r="V75" s="455">
        <v>90.503999999999976</v>
      </c>
      <c r="W75" s="455">
        <v>100.43999999999997</v>
      </c>
      <c r="X75" s="455">
        <v>96.983999999999966</v>
      </c>
      <c r="Y75" s="455">
        <v>100.43999999999997</v>
      </c>
      <c r="Z75" s="455">
        <v>97.199999999999974</v>
      </c>
      <c r="AA75" s="455">
        <v>100.43999999999997</v>
      </c>
      <c r="AB75" s="455">
        <v>100.43999999999997</v>
      </c>
      <c r="AC75" s="455">
        <v>93.95999999999998</v>
      </c>
      <c r="AD75" s="455"/>
      <c r="AE75" s="455"/>
      <c r="AF75" s="455"/>
      <c r="AH75" s="430">
        <f t="shared" ref="AH75:AH79" si="40">SUM(U75:AF75)</f>
        <v>880.84799999999973</v>
      </c>
    </row>
    <row r="76" spans="1:34" ht="27.95" customHeight="1" x14ac:dyDescent="0.4">
      <c r="A76" s="436" t="s">
        <v>149</v>
      </c>
      <c r="B76" s="434">
        <v>95.148820000000001</v>
      </c>
      <c r="C76" s="434">
        <v>68.627300000000005</v>
      </c>
      <c r="D76" s="434">
        <v>96.488900000000001</v>
      </c>
      <c r="E76" s="434">
        <v>93.109579999999994</v>
      </c>
      <c r="F76" s="434">
        <v>95.185760000000002</v>
      </c>
      <c r="G76" s="434">
        <v>94.059849999999997</v>
      </c>
      <c r="H76" s="434">
        <v>95.613900000000001</v>
      </c>
      <c r="I76" s="434">
        <v>86.27758</v>
      </c>
      <c r="J76" s="434">
        <v>83.728480000000005</v>
      </c>
      <c r="K76" s="435">
        <v>100.22399999999996</v>
      </c>
      <c r="L76" s="435">
        <v>74.087999999999994</v>
      </c>
      <c r="M76" s="435">
        <v>51.408000000000023</v>
      </c>
      <c r="N76" s="444"/>
      <c r="O76" s="437">
        <f t="shared" si="39"/>
        <v>1033.9601700000001</v>
      </c>
      <c r="P76" s="400"/>
      <c r="Q76" s="301"/>
      <c r="R76" s="300"/>
      <c r="S76" s="431"/>
      <c r="T76" s="436" t="s">
        <v>149</v>
      </c>
      <c r="U76" s="456">
        <v>100.43999999999997</v>
      </c>
      <c r="V76" s="456">
        <v>90.719999999999985</v>
      </c>
      <c r="W76" s="456">
        <v>100.43999999999997</v>
      </c>
      <c r="X76" s="456">
        <v>96.768000000000001</v>
      </c>
      <c r="Y76" s="456">
        <v>100.43999999999997</v>
      </c>
      <c r="Z76" s="456">
        <v>97.199999999999974</v>
      </c>
      <c r="AA76" s="456">
        <v>100.43999999999997</v>
      </c>
      <c r="AB76" s="456">
        <v>100.43999999999997</v>
      </c>
      <c r="AC76" s="456">
        <v>93.95999999999998</v>
      </c>
      <c r="AD76" s="456"/>
      <c r="AE76" s="456"/>
      <c r="AF76" s="456"/>
      <c r="AG76" s="444"/>
      <c r="AH76" s="437">
        <f t="shared" si="40"/>
        <v>880.84799999999973</v>
      </c>
    </row>
    <row r="77" spans="1:34" ht="27.95" customHeight="1" x14ac:dyDescent="0.4">
      <c r="A77" s="436" t="s">
        <v>379</v>
      </c>
      <c r="B77" s="434">
        <v>0</v>
      </c>
      <c r="C77" s="434">
        <v>2.5994100000000002</v>
      </c>
      <c r="D77" s="434">
        <v>4.3264199999999997</v>
      </c>
      <c r="E77" s="434">
        <v>2.8538600000000001</v>
      </c>
      <c r="F77" s="434">
        <v>3.0279199999999999</v>
      </c>
      <c r="G77" s="434">
        <v>3.1463000000000001</v>
      </c>
      <c r="H77" s="434">
        <v>3.47953</v>
      </c>
      <c r="I77" s="434">
        <v>5.0972799999999996</v>
      </c>
      <c r="J77" s="434">
        <v>5.7447299999999997</v>
      </c>
      <c r="K77" s="435">
        <v>4.7013008261840001</v>
      </c>
      <c r="L77" s="435">
        <v>5.8999401105439997</v>
      </c>
      <c r="M77" s="435">
        <v>5.4660904564000017</v>
      </c>
      <c r="N77" s="444"/>
      <c r="O77" s="437">
        <f t="shared" si="39"/>
        <v>46.342781393128</v>
      </c>
      <c r="P77" s="400"/>
      <c r="Q77" s="301"/>
      <c r="R77" s="300"/>
      <c r="S77" s="431"/>
      <c r="T77" s="436" t="s">
        <v>379</v>
      </c>
      <c r="U77" s="456">
        <v>4.9541880104880001</v>
      </c>
      <c r="V77" s="456">
        <v>5.2096216071039985</v>
      </c>
      <c r="W77" s="456">
        <v>4.7058910889359993</v>
      </c>
      <c r="X77" s="456">
        <v>4.6885871537439989</v>
      </c>
      <c r="Y77" s="456">
        <v>3.3136862949119998</v>
      </c>
      <c r="Z77" s="456">
        <v>4.0125825514479994</v>
      </c>
      <c r="AA77" s="456">
        <v>3.7899598999520001</v>
      </c>
      <c r="AB77" s="456">
        <v>4.9817903915279995</v>
      </c>
      <c r="AC77" s="456">
        <v>4.6704672079919991</v>
      </c>
      <c r="AD77" s="456"/>
      <c r="AE77" s="456"/>
      <c r="AF77" s="456"/>
      <c r="AG77" s="444"/>
      <c r="AH77" s="437">
        <f t="shared" si="40"/>
        <v>40.326774206103991</v>
      </c>
    </row>
    <row r="78" spans="1:34" ht="27.95" customHeight="1" x14ac:dyDescent="0.4">
      <c r="A78" s="426" t="s">
        <v>403</v>
      </c>
      <c r="B78" s="434">
        <v>6.0000000000000001E-3</v>
      </c>
      <c r="C78" s="434">
        <v>0</v>
      </c>
      <c r="D78" s="434">
        <v>0</v>
      </c>
      <c r="E78" s="434">
        <v>0</v>
      </c>
      <c r="F78" s="434">
        <v>0</v>
      </c>
      <c r="G78" s="434">
        <v>0</v>
      </c>
      <c r="H78" s="434">
        <v>0</v>
      </c>
      <c r="I78" s="434">
        <v>0</v>
      </c>
      <c r="J78" s="434">
        <v>0</v>
      </c>
      <c r="K78" s="435"/>
      <c r="L78" s="435"/>
      <c r="M78" s="435"/>
      <c r="N78" s="444"/>
      <c r="O78" s="437">
        <f t="shared" si="39"/>
        <v>6.0000000000000001E-3</v>
      </c>
      <c r="P78" s="400"/>
      <c r="Q78" s="301"/>
      <c r="R78" s="300"/>
      <c r="S78" s="431"/>
      <c r="T78" s="426" t="s">
        <v>403</v>
      </c>
      <c r="U78" s="456"/>
      <c r="V78" s="456"/>
      <c r="W78" s="456"/>
      <c r="X78" s="456"/>
      <c r="Y78" s="456"/>
      <c r="Z78" s="456"/>
      <c r="AA78" s="456"/>
      <c r="AB78" s="456"/>
      <c r="AC78" s="456"/>
      <c r="AD78" s="456"/>
      <c r="AE78" s="456"/>
      <c r="AF78" s="456"/>
      <c r="AG78" s="444"/>
      <c r="AH78" s="437">
        <f t="shared" si="40"/>
        <v>0</v>
      </c>
    </row>
    <row r="79" spans="1:34" ht="27.95" customHeight="1" thickBot="1" x14ac:dyDescent="0.45">
      <c r="A79" s="426" t="s">
        <v>404</v>
      </c>
      <c r="B79" s="434">
        <v>3.0000000000000001E-3</v>
      </c>
      <c r="C79" s="434">
        <v>0</v>
      </c>
      <c r="D79" s="434">
        <v>0</v>
      </c>
      <c r="E79" s="434">
        <v>0</v>
      </c>
      <c r="F79" s="434">
        <v>0</v>
      </c>
      <c r="G79" s="434">
        <v>0</v>
      </c>
      <c r="H79" s="434">
        <v>0</v>
      </c>
      <c r="I79" s="434">
        <v>0</v>
      </c>
      <c r="J79" s="434">
        <v>0</v>
      </c>
      <c r="K79" s="435"/>
      <c r="L79" s="435"/>
      <c r="M79" s="435"/>
      <c r="N79" s="444"/>
      <c r="O79" s="437">
        <f t="shared" si="39"/>
        <v>3.0000000000000001E-3</v>
      </c>
      <c r="P79" s="400"/>
      <c r="Q79" s="301"/>
      <c r="R79" s="300"/>
      <c r="S79" s="431"/>
      <c r="T79" s="426" t="s">
        <v>404</v>
      </c>
      <c r="U79" s="456"/>
      <c r="V79" s="456"/>
      <c r="W79" s="456"/>
      <c r="X79" s="456"/>
      <c r="Y79" s="456"/>
      <c r="Z79" s="456"/>
      <c r="AA79" s="456"/>
      <c r="AB79" s="456"/>
      <c r="AC79" s="456"/>
      <c r="AD79" s="456"/>
      <c r="AE79" s="456"/>
      <c r="AF79" s="456"/>
      <c r="AG79" s="444"/>
      <c r="AH79" s="437">
        <f t="shared" si="40"/>
        <v>0</v>
      </c>
    </row>
    <row r="80" spans="1:34" ht="27.95" customHeight="1" thickTop="1" x14ac:dyDescent="0.4">
      <c r="A80" s="433" t="s">
        <v>129</v>
      </c>
      <c r="B80" s="453">
        <f>SUM(B75:B79)</f>
        <v>194.85863999999998</v>
      </c>
      <c r="C80" s="453">
        <f t="shared" ref="C80:M80" si="41">SUM(C75:C79)</f>
        <v>158.84985000000003</v>
      </c>
      <c r="D80" s="453">
        <f t="shared" si="41"/>
        <v>199.71474000000003</v>
      </c>
      <c r="E80" s="453">
        <f t="shared" si="41"/>
        <v>182.34226999999998</v>
      </c>
      <c r="F80" s="453">
        <f t="shared" si="41"/>
        <v>185.61072999999999</v>
      </c>
      <c r="G80" s="453">
        <f t="shared" si="41"/>
        <v>189.57236</v>
      </c>
      <c r="H80" s="453">
        <f t="shared" si="41"/>
        <v>185.00503000000003</v>
      </c>
      <c r="I80" s="453">
        <f t="shared" si="41"/>
        <v>188.43592000000001</v>
      </c>
      <c r="J80" s="453">
        <f t="shared" si="41"/>
        <v>147.62721000000002</v>
      </c>
      <c r="K80" s="454">
        <f t="shared" si="41"/>
        <v>104.92530082618396</v>
      </c>
      <c r="L80" s="454">
        <f t="shared" si="41"/>
        <v>141.54794011054403</v>
      </c>
      <c r="M80" s="454">
        <f t="shared" si="41"/>
        <v>157.31409045639998</v>
      </c>
      <c r="N80" s="444"/>
      <c r="O80" s="430">
        <f t="shared" si="39"/>
        <v>2035.8040813931282</v>
      </c>
      <c r="P80" s="400"/>
      <c r="Q80" s="424"/>
      <c r="R80" s="424"/>
      <c r="S80" s="431"/>
      <c r="T80" s="433" t="s">
        <v>129</v>
      </c>
      <c r="U80" s="454">
        <f t="shared" ref="U80:AF80" si="42">SUM(U75:U79)</f>
        <v>205.83418801048794</v>
      </c>
      <c r="V80" s="454">
        <f t="shared" si="42"/>
        <v>186.43362160710396</v>
      </c>
      <c r="W80" s="454">
        <f t="shared" si="42"/>
        <v>205.58589108893594</v>
      </c>
      <c r="X80" s="454">
        <f t="shared" si="42"/>
        <v>198.44058715374396</v>
      </c>
      <c r="Y80" s="454">
        <f t="shared" si="42"/>
        <v>204.19368629491194</v>
      </c>
      <c r="Z80" s="454">
        <f t="shared" si="42"/>
        <v>198.41258255144794</v>
      </c>
      <c r="AA80" s="454">
        <f t="shared" si="42"/>
        <v>204.66995989995195</v>
      </c>
      <c r="AB80" s="454">
        <f t="shared" si="42"/>
        <v>205.86179039152793</v>
      </c>
      <c r="AC80" s="454">
        <f t="shared" si="42"/>
        <v>192.59046720799196</v>
      </c>
      <c r="AD80" s="454">
        <f t="shared" si="42"/>
        <v>0</v>
      </c>
      <c r="AE80" s="454">
        <f t="shared" si="42"/>
        <v>0</v>
      </c>
      <c r="AF80" s="454">
        <f t="shared" si="42"/>
        <v>0</v>
      </c>
      <c r="AH80" s="430">
        <f>SUM(U80:AF80)</f>
        <v>1802.0227742061031</v>
      </c>
    </row>
    <row r="81" spans="1:34" ht="27.95" customHeight="1" x14ac:dyDescent="0.4">
      <c r="A81" s="436" t="s">
        <v>130</v>
      </c>
      <c r="B81" s="434">
        <v>16.356335678185527</v>
      </c>
      <c r="C81" s="434">
        <v>13.338711177290817</v>
      </c>
      <c r="D81" s="434">
        <v>13.338711177290817</v>
      </c>
      <c r="E81" s="434">
        <v>15.1652264394297</v>
      </c>
      <c r="F81" s="434">
        <v>15.571256839385899</v>
      </c>
      <c r="G81" s="434">
        <v>15.8275458320312</v>
      </c>
      <c r="H81" s="434">
        <v>15.422653042671</v>
      </c>
      <c r="I81" s="434">
        <v>15.502061868778474</v>
      </c>
      <c r="J81" s="434">
        <v>12.202442240966834</v>
      </c>
      <c r="K81" s="435">
        <v>6.8078080000000023</v>
      </c>
      <c r="L81" s="435">
        <v>9.0726559999999985</v>
      </c>
      <c r="M81" s="435">
        <v>10.083776000000004</v>
      </c>
      <c r="N81" s="444"/>
      <c r="O81" s="437">
        <f t="shared" si="39"/>
        <v>158.68918429603028</v>
      </c>
      <c r="P81" s="400"/>
      <c r="Q81" s="424"/>
      <c r="R81" s="424"/>
      <c r="S81" s="401"/>
      <c r="T81" s="436" t="s">
        <v>130</v>
      </c>
      <c r="U81" s="435">
        <v>13.414320000000007</v>
      </c>
      <c r="V81" s="435">
        <v>12.101984000000005</v>
      </c>
      <c r="W81" s="435">
        <v>13.414320000000007</v>
      </c>
      <c r="X81" s="435">
        <v>12.938080000000005</v>
      </c>
      <c r="Y81" s="435">
        <v>13.414320000000007</v>
      </c>
      <c r="Z81" s="435">
        <v>12.981600000000006</v>
      </c>
      <c r="AA81" s="435">
        <v>13.414320000000007</v>
      </c>
      <c r="AB81" s="435">
        <v>13.414320000000007</v>
      </c>
      <c r="AC81" s="435">
        <v>12.548880000000004</v>
      </c>
      <c r="AD81" s="435"/>
      <c r="AE81" s="435"/>
      <c r="AF81" s="435"/>
      <c r="AH81" s="437">
        <f>SUM(U81:AF81)</f>
        <v>117.64214400000006</v>
      </c>
    </row>
    <row r="82" spans="1:34" ht="27.95" customHeight="1" thickBot="1" x14ac:dyDescent="0.45">
      <c r="A82" s="438" t="s">
        <v>131</v>
      </c>
      <c r="B82" s="439">
        <f>B80-B81</f>
        <v>178.50230432181445</v>
      </c>
      <c r="C82" s="439">
        <f>C80-C81</f>
        <v>145.51113882270923</v>
      </c>
      <c r="D82" s="439">
        <f t="shared" ref="D82:M82" si="43">D80-D81</f>
        <v>186.37602882270923</v>
      </c>
      <c r="E82" s="439">
        <f t="shared" si="43"/>
        <v>167.1770435605703</v>
      </c>
      <c r="F82" s="439">
        <f t="shared" si="43"/>
        <v>170.03947316061408</v>
      </c>
      <c r="G82" s="439">
        <f t="shared" si="43"/>
        <v>173.7448141679688</v>
      </c>
      <c r="H82" s="439">
        <f t="shared" si="43"/>
        <v>169.58237695732905</v>
      </c>
      <c r="I82" s="439">
        <f t="shared" si="43"/>
        <v>172.93385813122154</v>
      </c>
      <c r="J82" s="439">
        <f t="shared" si="43"/>
        <v>135.42476775903319</v>
      </c>
      <c r="K82" s="440">
        <f t="shared" si="43"/>
        <v>98.117492826183948</v>
      </c>
      <c r="L82" s="440">
        <f t="shared" si="43"/>
        <v>132.47528411054404</v>
      </c>
      <c r="M82" s="440">
        <f t="shared" si="43"/>
        <v>147.23031445639998</v>
      </c>
      <c r="N82" s="444"/>
      <c r="O82" s="441">
        <f t="shared" si="39"/>
        <v>1877.1148970970976</v>
      </c>
      <c r="P82" s="400"/>
      <c r="Q82" s="424"/>
      <c r="R82" s="424"/>
      <c r="S82" s="401"/>
      <c r="T82" s="438" t="s">
        <v>131</v>
      </c>
      <c r="U82" s="440">
        <f>U80-U81</f>
        <v>192.41986801048793</v>
      </c>
      <c r="V82" s="440">
        <f t="shared" ref="V82:AF82" si="44">V80-V81</f>
        <v>174.33163760710394</v>
      </c>
      <c r="W82" s="440">
        <f t="shared" si="44"/>
        <v>192.17157108893593</v>
      </c>
      <c r="X82" s="440">
        <f t="shared" si="44"/>
        <v>185.50250715374395</v>
      </c>
      <c r="Y82" s="440">
        <f t="shared" si="44"/>
        <v>190.77936629491194</v>
      </c>
      <c r="Z82" s="440">
        <f t="shared" si="44"/>
        <v>185.43098255144793</v>
      </c>
      <c r="AA82" s="440">
        <f t="shared" si="44"/>
        <v>191.25563989995194</v>
      </c>
      <c r="AB82" s="440">
        <f t="shared" si="44"/>
        <v>192.44747039152793</v>
      </c>
      <c r="AC82" s="440">
        <f t="shared" si="44"/>
        <v>180.04158720799197</v>
      </c>
      <c r="AD82" s="440">
        <f t="shared" si="44"/>
        <v>0</v>
      </c>
      <c r="AE82" s="440">
        <f t="shared" si="44"/>
        <v>0</v>
      </c>
      <c r="AF82" s="440">
        <f t="shared" si="44"/>
        <v>0</v>
      </c>
      <c r="AH82" s="441">
        <f>SUM(U82:AF82)</f>
        <v>1684.3806302061037</v>
      </c>
    </row>
    <row r="83" spans="1:34" ht="27.95" customHeight="1" thickTop="1" x14ac:dyDescent="0.4">
      <c r="A83" s="446"/>
      <c r="B83" s="447"/>
      <c r="C83" s="447"/>
      <c r="D83" s="447"/>
      <c r="E83" s="447"/>
      <c r="F83" s="447"/>
      <c r="G83" s="447"/>
      <c r="H83" s="447"/>
      <c r="I83" s="447"/>
      <c r="J83" s="447"/>
      <c r="K83" s="448"/>
      <c r="L83" s="448"/>
      <c r="M83" s="448"/>
      <c r="N83" s="444"/>
      <c r="O83" s="449">
        <f t="shared" si="39"/>
        <v>0</v>
      </c>
      <c r="P83" s="400"/>
      <c r="Q83" s="424"/>
      <c r="R83" s="424"/>
      <c r="S83" s="401"/>
      <c r="T83" s="446"/>
      <c r="U83" s="448"/>
      <c r="V83" s="448"/>
      <c r="W83" s="448"/>
      <c r="X83" s="448"/>
      <c r="Y83" s="448"/>
      <c r="Z83" s="448"/>
      <c r="AA83" s="448"/>
      <c r="AB83" s="448"/>
      <c r="AC83" s="448"/>
      <c r="AD83" s="448"/>
      <c r="AE83" s="448"/>
      <c r="AF83" s="448"/>
      <c r="AH83" s="449"/>
    </row>
    <row r="84" spans="1:34" s="460" customFormat="1" ht="27.95" customHeight="1" thickBot="1" x14ac:dyDescent="0.4">
      <c r="A84" s="461" t="s">
        <v>94</v>
      </c>
      <c r="B84" s="442"/>
      <c r="C84" s="442"/>
      <c r="D84" s="442"/>
      <c r="E84" s="442"/>
      <c r="F84" s="442"/>
      <c r="G84" s="442"/>
      <c r="H84" s="442"/>
      <c r="I84" s="442"/>
      <c r="J84" s="442"/>
      <c r="K84" s="443"/>
      <c r="L84" s="443"/>
      <c r="M84" s="443"/>
      <c r="N84" s="444"/>
      <c r="O84" s="482">
        <f t="shared" si="39"/>
        <v>0</v>
      </c>
      <c r="P84" s="400"/>
      <c r="Q84" s="424"/>
      <c r="R84" s="424"/>
      <c r="S84" s="401"/>
      <c r="T84" s="461" t="s">
        <v>94</v>
      </c>
      <c r="U84" s="421"/>
      <c r="V84" s="421"/>
      <c r="W84" s="421"/>
      <c r="X84" s="421"/>
      <c r="Y84" s="421"/>
      <c r="Z84" s="421"/>
      <c r="AA84" s="421"/>
      <c r="AB84" s="421"/>
      <c r="AC84" s="421"/>
      <c r="AD84" s="421"/>
      <c r="AE84" s="421"/>
      <c r="AF84" s="421"/>
      <c r="AG84" s="402"/>
      <c r="AH84" s="484"/>
    </row>
    <row r="85" spans="1:34" s="485" customFormat="1" ht="27.95" customHeight="1" thickTop="1" thickBot="1" x14ac:dyDescent="0.45">
      <c r="A85" s="436" t="s">
        <v>156</v>
      </c>
      <c r="B85" s="427">
        <v>1.56653</v>
      </c>
      <c r="C85" s="427">
        <v>1.4412499999999999</v>
      </c>
      <c r="D85" s="427">
        <v>1.5636399999999999</v>
      </c>
      <c r="E85" s="427">
        <v>1.38951</v>
      </c>
      <c r="F85" s="427">
        <v>1.4743299999999999</v>
      </c>
      <c r="G85" s="427">
        <v>1.4429399999999999</v>
      </c>
      <c r="H85" s="427">
        <v>1.4981599999999999</v>
      </c>
      <c r="I85" s="427">
        <v>1.4849699999999999</v>
      </c>
      <c r="J85" s="427">
        <v>1.3833</v>
      </c>
      <c r="K85" s="428">
        <v>1.612000002480001</v>
      </c>
      <c r="L85" s="428">
        <v>1.4400000000000006</v>
      </c>
      <c r="M85" s="428">
        <v>1.4880000000000007</v>
      </c>
      <c r="N85" s="444"/>
      <c r="O85" s="430">
        <f>SUM(B85:M85)</f>
        <v>17.78463000248</v>
      </c>
      <c r="P85" s="400"/>
      <c r="Q85" s="424"/>
      <c r="R85" s="424"/>
      <c r="S85" s="401"/>
      <c r="T85" s="436" t="s">
        <v>156</v>
      </c>
      <c r="U85" s="432">
        <v>1.4864000000000006</v>
      </c>
      <c r="V85" s="432">
        <v>1.3440000000000005</v>
      </c>
      <c r="W85" s="432">
        <v>1.4880000000000007</v>
      </c>
      <c r="X85" s="432">
        <v>1.4400000000000006</v>
      </c>
      <c r="Y85" s="432">
        <v>1.612000002480001</v>
      </c>
      <c r="Z85" s="432">
        <v>1.5600000024000009</v>
      </c>
      <c r="AA85" s="432">
        <v>1.612000002480001</v>
      </c>
      <c r="AB85" s="432">
        <v>1.612000002480001</v>
      </c>
      <c r="AC85" s="432">
        <v>1.5080000023200009</v>
      </c>
      <c r="AD85" s="432"/>
      <c r="AE85" s="432"/>
      <c r="AF85" s="432"/>
      <c r="AG85" s="402"/>
      <c r="AH85" s="430">
        <f>SUM(U85:AF85)</f>
        <v>13.662400012160006</v>
      </c>
    </row>
    <row r="86" spans="1:34" s="460" customFormat="1" ht="27.95" customHeight="1" thickTop="1" x14ac:dyDescent="0.4">
      <c r="A86" s="433" t="s">
        <v>129</v>
      </c>
      <c r="B86" s="434">
        <f>B85</f>
        <v>1.56653</v>
      </c>
      <c r="C86" s="434">
        <f>C85</f>
        <v>1.4412499999999999</v>
      </c>
      <c r="D86" s="434">
        <f t="shared" ref="D86:M86" si="45">D85</f>
        <v>1.5636399999999999</v>
      </c>
      <c r="E86" s="434">
        <f t="shared" si="45"/>
        <v>1.38951</v>
      </c>
      <c r="F86" s="434">
        <f t="shared" si="45"/>
        <v>1.4743299999999999</v>
      </c>
      <c r="G86" s="434">
        <f t="shared" si="45"/>
        <v>1.4429399999999999</v>
      </c>
      <c r="H86" s="434">
        <f t="shared" si="45"/>
        <v>1.4981599999999999</v>
      </c>
      <c r="I86" s="434">
        <f t="shared" si="45"/>
        <v>1.4849699999999999</v>
      </c>
      <c r="J86" s="434">
        <f t="shared" si="45"/>
        <v>1.3833</v>
      </c>
      <c r="K86" s="435">
        <f t="shared" si="45"/>
        <v>1.612000002480001</v>
      </c>
      <c r="L86" s="435">
        <f t="shared" si="45"/>
        <v>1.4400000000000006</v>
      </c>
      <c r="M86" s="435">
        <f t="shared" si="45"/>
        <v>1.4880000000000007</v>
      </c>
      <c r="N86" s="444"/>
      <c r="O86" s="430">
        <f t="shared" si="39"/>
        <v>17.78463000248</v>
      </c>
      <c r="P86" s="400"/>
      <c r="Q86" s="424"/>
      <c r="R86" s="424"/>
      <c r="S86" s="401"/>
      <c r="T86" s="433" t="s">
        <v>129</v>
      </c>
      <c r="U86" s="435">
        <f>U85</f>
        <v>1.4864000000000006</v>
      </c>
      <c r="V86" s="435">
        <f t="shared" ref="V86:AF86" si="46">V85</f>
        <v>1.3440000000000005</v>
      </c>
      <c r="W86" s="435">
        <f t="shared" si="46"/>
        <v>1.4880000000000007</v>
      </c>
      <c r="X86" s="435">
        <f t="shared" si="46"/>
        <v>1.4400000000000006</v>
      </c>
      <c r="Y86" s="435">
        <f t="shared" si="46"/>
        <v>1.612000002480001</v>
      </c>
      <c r="Z86" s="435">
        <f t="shared" si="46"/>
        <v>1.5600000024000009</v>
      </c>
      <c r="AA86" s="435">
        <f t="shared" si="46"/>
        <v>1.612000002480001</v>
      </c>
      <c r="AB86" s="435">
        <f t="shared" si="46"/>
        <v>1.612000002480001</v>
      </c>
      <c r="AC86" s="435">
        <f t="shared" si="46"/>
        <v>1.5080000023200009</v>
      </c>
      <c r="AD86" s="435">
        <f t="shared" si="46"/>
        <v>0</v>
      </c>
      <c r="AE86" s="435">
        <f t="shared" si="46"/>
        <v>0</v>
      </c>
      <c r="AF86" s="435">
        <f t="shared" si="46"/>
        <v>0</v>
      </c>
      <c r="AG86" s="402"/>
      <c r="AH86" s="430">
        <f t="shared" ref="AH86:AH88" si="47">SUM(U86:AF86)</f>
        <v>13.662400012160006</v>
      </c>
    </row>
    <row r="87" spans="1:34" ht="27.95" customHeight="1" x14ac:dyDescent="0.4">
      <c r="A87" s="436" t="s">
        <v>130</v>
      </c>
      <c r="B87" s="434">
        <v>2.0199999999999999E-2</v>
      </c>
      <c r="C87" s="434">
        <v>1.7867999999999998E-2</v>
      </c>
      <c r="D87" s="434">
        <v>1.8761E-2</v>
      </c>
      <c r="E87" s="434">
        <v>1.7375999999999999E-2</v>
      </c>
      <c r="F87" s="434">
        <v>1.8429999999999998E-2</v>
      </c>
      <c r="G87" s="434">
        <v>1.7600000000000001E-2</v>
      </c>
      <c r="H87" s="434">
        <v>1.9E-2</v>
      </c>
      <c r="I87" s="434">
        <v>1.9E-2</v>
      </c>
      <c r="J87" s="434">
        <v>1.7600000000000001E-2</v>
      </c>
      <c r="K87" s="435">
        <v>6.1999975200000002E-3</v>
      </c>
      <c r="L87" s="435">
        <v>5.5384631999999987E-3</v>
      </c>
      <c r="M87" s="435">
        <v>5.7230786399999987E-3</v>
      </c>
      <c r="N87" s="444"/>
      <c r="O87" s="437">
        <f t="shared" si="39"/>
        <v>0.18329653935999998</v>
      </c>
      <c r="P87" s="400"/>
      <c r="Q87" s="424"/>
      <c r="R87" s="424"/>
      <c r="S87" s="401"/>
      <c r="T87" s="436" t="s">
        <v>130</v>
      </c>
      <c r="U87" s="435">
        <v>5.7169247919999985E-3</v>
      </c>
      <c r="V87" s="435">
        <v>5.1692323199999989E-3</v>
      </c>
      <c r="W87" s="435">
        <v>5.7230786399999987E-3</v>
      </c>
      <c r="X87" s="435">
        <v>5.5384631999999987E-3</v>
      </c>
      <c r="Y87" s="435">
        <v>6.1999975200000002E-3</v>
      </c>
      <c r="Z87" s="435">
        <v>5.9999976000000002E-3</v>
      </c>
      <c r="AA87" s="435">
        <v>6.1999975200000002E-3</v>
      </c>
      <c r="AB87" s="435">
        <v>6.1999975200000002E-3</v>
      </c>
      <c r="AC87" s="435">
        <v>5.7999976800000002E-3</v>
      </c>
      <c r="AD87" s="435"/>
      <c r="AE87" s="435"/>
      <c r="AF87" s="435"/>
      <c r="AH87" s="437">
        <f t="shared" si="47"/>
        <v>5.2547686791999997E-2</v>
      </c>
    </row>
    <row r="88" spans="1:34" ht="27.95" customHeight="1" thickBot="1" x14ac:dyDescent="0.45">
      <c r="A88" s="438" t="s">
        <v>131</v>
      </c>
      <c r="B88" s="439">
        <f>B86-B87</f>
        <v>1.54633</v>
      </c>
      <c r="C88" s="439">
        <f>C86-C87</f>
        <v>1.4233819999999999</v>
      </c>
      <c r="D88" s="439">
        <f t="shared" ref="D88:M88" si="48">D86-D87</f>
        <v>1.5448789999999999</v>
      </c>
      <c r="E88" s="439">
        <f t="shared" si="48"/>
        <v>1.372134</v>
      </c>
      <c r="F88" s="439">
        <f t="shared" si="48"/>
        <v>1.4559</v>
      </c>
      <c r="G88" s="439">
        <f t="shared" si="48"/>
        <v>1.4253399999999998</v>
      </c>
      <c r="H88" s="439">
        <f t="shared" si="48"/>
        <v>1.47916</v>
      </c>
      <c r="I88" s="439">
        <f t="shared" si="48"/>
        <v>1.46597</v>
      </c>
      <c r="J88" s="439">
        <f t="shared" si="48"/>
        <v>1.3656999999999999</v>
      </c>
      <c r="K88" s="440">
        <f t="shared" si="48"/>
        <v>1.605800004960001</v>
      </c>
      <c r="L88" s="440">
        <f t="shared" si="48"/>
        <v>1.4344615368000007</v>
      </c>
      <c r="M88" s="440">
        <f t="shared" si="48"/>
        <v>1.4822769213600007</v>
      </c>
      <c r="N88" s="444"/>
      <c r="O88" s="441">
        <f t="shared" si="39"/>
        <v>17.601333463120003</v>
      </c>
      <c r="P88" s="400"/>
      <c r="Q88" s="424"/>
      <c r="R88" s="424"/>
      <c r="S88" s="401"/>
      <c r="T88" s="438" t="s">
        <v>131</v>
      </c>
      <c r="U88" s="440">
        <f>U86-U87</f>
        <v>1.4806830752080007</v>
      </c>
      <c r="V88" s="440">
        <f t="shared" ref="V88:AF88" si="49">V86-V87</f>
        <v>1.3388307676800004</v>
      </c>
      <c r="W88" s="440">
        <f t="shared" si="49"/>
        <v>1.4822769213600007</v>
      </c>
      <c r="X88" s="440">
        <f t="shared" si="49"/>
        <v>1.4344615368000007</v>
      </c>
      <c r="Y88" s="440">
        <f t="shared" si="49"/>
        <v>1.605800004960001</v>
      </c>
      <c r="Z88" s="440">
        <f t="shared" si="49"/>
        <v>1.5540000048000009</v>
      </c>
      <c r="AA88" s="440">
        <f t="shared" si="49"/>
        <v>1.605800004960001</v>
      </c>
      <c r="AB88" s="440">
        <f t="shared" si="49"/>
        <v>1.605800004960001</v>
      </c>
      <c r="AC88" s="440">
        <f t="shared" si="49"/>
        <v>1.5022000046400008</v>
      </c>
      <c r="AD88" s="440">
        <f t="shared" si="49"/>
        <v>0</v>
      </c>
      <c r="AE88" s="440">
        <f t="shared" si="49"/>
        <v>0</v>
      </c>
      <c r="AF88" s="440">
        <f t="shared" si="49"/>
        <v>0</v>
      </c>
      <c r="AH88" s="441">
        <f t="shared" si="47"/>
        <v>13.609852325368006</v>
      </c>
    </row>
    <row r="89" spans="1:34" ht="27.95" customHeight="1" thickTop="1" x14ac:dyDescent="0.4">
      <c r="A89" s="446"/>
      <c r="B89" s="448"/>
      <c r="C89" s="447"/>
      <c r="D89" s="447"/>
      <c r="E89" s="447"/>
      <c r="F89" s="447"/>
      <c r="G89" s="447"/>
      <c r="H89" s="447"/>
      <c r="I89" s="447"/>
      <c r="J89" s="447"/>
      <c r="K89" s="448"/>
      <c r="L89" s="448"/>
      <c r="M89" s="448"/>
      <c r="N89" s="444"/>
      <c r="O89" s="449">
        <f t="shared" si="39"/>
        <v>0</v>
      </c>
      <c r="P89" s="400"/>
      <c r="Q89" s="424"/>
      <c r="R89" s="424"/>
      <c r="S89" s="401"/>
      <c r="T89" s="446"/>
      <c r="U89" s="448"/>
      <c r="V89" s="448"/>
      <c r="W89" s="448"/>
      <c r="X89" s="448"/>
      <c r="Y89" s="448"/>
      <c r="Z89" s="448"/>
      <c r="AA89" s="448"/>
      <c r="AB89" s="448"/>
      <c r="AC89" s="448"/>
      <c r="AD89" s="448"/>
      <c r="AE89" s="448"/>
      <c r="AF89" s="448"/>
      <c r="AH89" s="449"/>
    </row>
    <row r="90" spans="1:34" ht="27.95" customHeight="1" thickBot="1" x14ac:dyDescent="0.4">
      <c r="A90" s="461" t="s">
        <v>324</v>
      </c>
      <c r="B90" s="483"/>
      <c r="C90" s="442"/>
      <c r="D90" s="442"/>
      <c r="E90" s="442"/>
      <c r="F90" s="442"/>
      <c r="G90" s="442"/>
      <c r="H90" s="442"/>
      <c r="I90" s="442"/>
      <c r="J90" s="442"/>
      <c r="K90" s="443"/>
      <c r="L90" s="443"/>
      <c r="M90" s="443"/>
      <c r="N90" s="444"/>
      <c r="O90" s="482">
        <f t="shared" si="39"/>
        <v>0</v>
      </c>
      <c r="P90" s="400"/>
      <c r="Q90" s="424"/>
      <c r="R90" s="424"/>
      <c r="S90" s="401"/>
      <c r="T90" s="461" t="s">
        <v>324</v>
      </c>
      <c r="U90" s="421"/>
      <c r="V90" s="421"/>
      <c r="W90" s="421"/>
      <c r="X90" s="421"/>
      <c r="Y90" s="421"/>
      <c r="Z90" s="421"/>
      <c r="AA90" s="421"/>
      <c r="AB90" s="421"/>
      <c r="AC90" s="421"/>
      <c r="AD90" s="421"/>
      <c r="AE90" s="421"/>
      <c r="AF90" s="421"/>
      <c r="AH90" s="484"/>
    </row>
    <row r="91" spans="1:34" ht="27.95" customHeight="1" thickTop="1" thickBot="1" x14ac:dyDescent="0.45">
      <c r="A91" s="426" t="s">
        <v>157</v>
      </c>
      <c r="B91" s="427">
        <v>0.21940000000000001</v>
      </c>
      <c r="C91" s="427">
        <v>0.28811999999999999</v>
      </c>
      <c r="D91" s="427">
        <v>0.16600999999999999</v>
      </c>
      <c r="E91" s="427">
        <v>0.24592</v>
      </c>
      <c r="F91" s="427">
        <v>0.75058000000000002</v>
      </c>
      <c r="G91" s="427">
        <v>1.1714499999999999</v>
      </c>
      <c r="H91" s="427">
        <v>0.89345000000000008</v>
      </c>
      <c r="I91" s="427">
        <v>6.9069999999999993E-2</v>
      </c>
      <c r="J91" s="427">
        <v>0.65607000000000004</v>
      </c>
      <c r="K91" s="428">
        <v>0</v>
      </c>
      <c r="L91" s="428">
        <v>0</v>
      </c>
      <c r="M91" s="428">
        <v>0</v>
      </c>
      <c r="N91" s="444"/>
      <c r="O91" s="430">
        <f>SUM(B91:M91)</f>
        <v>4.46007</v>
      </c>
      <c r="P91" s="400"/>
      <c r="Q91" s="301"/>
      <c r="R91" s="424"/>
      <c r="S91" s="401"/>
      <c r="T91" s="426" t="s">
        <v>157</v>
      </c>
      <c r="U91" s="432">
        <v>0</v>
      </c>
      <c r="V91" s="432">
        <v>0</v>
      </c>
      <c r="W91" s="432">
        <v>0</v>
      </c>
      <c r="X91" s="432">
        <v>0</v>
      </c>
      <c r="Y91" s="432">
        <v>0</v>
      </c>
      <c r="Z91" s="432">
        <v>0</v>
      </c>
      <c r="AA91" s="432">
        <v>0</v>
      </c>
      <c r="AB91" s="432">
        <v>0</v>
      </c>
      <c r="AC91" s="432">
        <v>0</v>
      </c>
      <c r="AD91" s="432">
        <v>0</v>
      </c>
      <c r="AE91" s="432">
        <v>0</v>
      </c>
      <c r="AF91" s="432">
        <v>0</v>
      </c>
      <c r="AH91" s="430">
        <f>SUM(U91:AF91)</f>
        <v>0</v>
      </c>
    </row>
    <row r="92" spans="1:34" ht="27.95" customHeight="1" thickTop="1" x14ac:dyDescent="0.4">
      <c r="A92" s="433" t="s">
        <v>129</v>
      </c>
      <c r="B92" s="434">
        <f>B91</f>
        <v>0.21940000000000001</v>
      </c>
      <c r="C92" s="434">
        <f>C91</f>
        <v>0.28811999999999999</v>
      </c>
      <c r="D92" s="434">
        <f t="shared" ref="D92:M92" si="50">D91</f>
        <v>0.16600999999999999</v>
      </c>
      <c r="E92" s="434">
        <f t="shared" si="50"/>
        <v>0.24592</v>
      </c>
      <c r="F92" s="434">
        <f t="shared" si="50"/>
        <v>0.75058000000000002</v>
      </c>
      <c r="G92" s="434">
        <f t="shared" si="50"/>
        <v>1.1714499999999999</v>
      </c>
      <c r="H92" s="434">
        <f t="shared" si="50"/>
        <v>0.89345000000000008</v>
      </c>
      <c r="I92" s="434">
        <f t="shared" si="50"/>
        <v>6.9069999999999993E-2</v>
      </c>
      <c r="J92" s="434">
        <f t="shared" si="50"/>
        <v>0.65607000000000004</v>
      </c>
      <c r="K92" s="435">
        <f t="shared" si="50"/>
        <v>0</v>
      </c>
      <c r="L92" s="435">
        <f t="shared" si="50"/>
        <v>0</v>
      </c>
      <c r="M92" s="435">
        <f t="shared" si="50"/>
        <v>0</v>
      </c>
      <c r="N92" s="444"/>
      <c r="O92" s="430">
        <f t="shared" si="39"/>
        <v>4.46007</v>
      </c>
      <c r="P92" s="400"/>
      <c r="Q92" s="424"/>
      <c r="R92" s="424"/>
      <c r="S92" s="401"/>
      <c r="T92" s="433" t="s">
        <v>129</v>
      </c>
      <c r="U92" s="435">
        <f>U91</f>
        <v>0</v>
      </c>
      <c r="V92" s="435">
        <f t="shared" ref="V92:AF92" si="51">V91</f>
        <v>0</v>
      </c>
      <c r="W92" s="435">
        <f t="shared" si="51"/>
        <v>0</v>
      </c>
      <c r="X92" s="435">
        <f t="shared" si="51"/>
        <v>0</v>
      </c>
      <c r="Y92" s="435">
        <f t="shared" si="51"/>
        <v>0</v>
      </c>
      <c r="Z92" s="435">
        <f t="shared" si="51"/>
        <v>0</v>
      </c>
      <c r="AA92" s="435">
        <f t="shared" si="51"/>
        <v>0</v>
      </c>
      <c r="AB92" s="435">
        <f t="shared" si="51"/>
        <v>0</v>
      </c>
      <c r="AC92" s="435">
        <f t="shared" si="51"/>
        <v>0</v>
      </c>
      <c r="AD92" s="435">
        <f t="shared" si="51"/>
        <v>0</v>
      </c>
      <c r="AE92" s="435">
        <f t="shared" si="51"/>
        <v>0</v>
      </c>
      <c r="AF92" s="435">
        <f t="shared" si="51"/>
        <v>0</v>
      </c>
      <c r="AH92" s="430">
        <f t="shared" ref="AH92:AH94" si="52">SUM(U92:AF92)</f>
        <v>0</v>
      </c>
    </row>
    <row r="93" spans="1:34" ht="27.95" customHeight="1" x14ac:dyDescent="0.4">
      <c r="A93" s="436" t="s">
        <v>130</v>
      </c>
      <c r="B93" s="434">
        <v>3.8949999999999999E-2</v>
      </c>
      <c r="C93" s="434">
        <v>2.7567999999999999E-2</v>
      </c>
      <c r="D93" s="434">
        <v>2.5430000000000001E-2</v>
      </c>
      <c r="E93" s="434">
        <v>2.7052E-2</v>
      </c>
      <c r="F93" s="434">
        <v>1.9E-2</v>
      </c>
      <c r="G93" s="434">
        <v>1.728E-2</v>
      </c>
      <c r="H93" s="434">
        <v>2.2173999999999999E-2</v>
      </c>
      <c r="I93" s="434">
        <v>3.2731000000000003E-2</v>
      </c>
      <c r="J93" s="434">
        <v>2.5926000000000001E-2</v>
      </c>
      <c r="K93" s="435">
        <v>0</v>
      </c>
      <c r="L93" s="435">
        <v>0</v>
      </c>
      <c r="M93" s="435">
        <v>0</v>
      </c>
      <c r="N93" s="444"/>
      <c r="O93" s="437">
        <f t="shared" si="39"/>
        <v>0.23611099999999999</v>
      </c>
      <c r="P93" s="400"/>
      <c r="Q93" s="424"/>
      <c r="R93" s="424"/>
      <c r="S93" s="401"/>
      <c r="T93" s="436" t="s">
        <v>130</v>
      </c>
      <c r="U93" s="435">
        <v>0</v>
      </c>
      <c r="V93" s="435">
        <v>0</v>
      </c>
      <c r="W93" s="435">
        <v>0</v>
      </c>
      <c r="X93" s="435">
        <v>0</v>
      </c>
      <c r="Y93" s="435">
        <v>0</v>
      </c>
      <c r="Z93" s="435">
        <v>0</v>
      </c>
      <c r="AA93" s="435">
        <v>0</v>
      </c>
      <c r="AB93" s="435">
        <v>0</v>
      </c>
      <c r="AC93" s="435">
        <v>0</v>
      </c>
      <c r="AD93" s="435">
        <v>0</v>
      </c>
      <c r="AE93" s="435">
        <v>0</v>
      </c>
      <c r="AF93" s="435">
        <v>0</v>
      </c>
      <c r="AH93" s="437">
        <f t="shared" si="52"/>
        <v>0</v>
      </c>
    </row>
    <row r="94" spans="1:34" ht="27.95" customHeight="1" thickBot="1" x14ac:dyDescent="0.45">
      <c r="A94" s="438" t="s">
        <v>131</v>
      </c>
      <c r="B94" s="439">
        <f>B92-B93</f>
        <v>0.18045</v>
      </c>
      <c r="C94" s="439">
        <f>C92-C93</f>
        <v>0.26055200000000001</v>
      </c>
      <c r="D94" s="439">
        <f t="shared" ref="D94:M94" si="53">D92-D93</f>
        <v>0.14057999999999998</v>
      </c>
      <c r="E94" s="439">
        <f t="shared" si="53"/>
        <v>0.21886800000000001</v>
      </c>
      <c r="F94" s="439">
        <f t="shared" si="53"/>
        <v>0.73158000000000001</v>
      </c>
      <c r="G94" s="439">
        <f t="shared" si="53"/>
        <v>1.1541699999999999</v>
      </c>
      <c r="H94" s="439">
        <f t="shared" si="53"/>
        <v>0.87127600000000005</v>
      </c>
      <c r="I94" s="439">
        <f t="shared" si="53"/>
        <v>3.6338999999999989E-2</v>
      </c>
      <c r="J94" s="439">
        <f t="shared" si="53"/>
        <v>0.63014400000000004</v>
      </c>
      <c r="K94" s="440">
        <f t="shared" si="53"/>
        <v>0</v>
      </c>
      <c r="L94" s="440">
        <f t="shared" si="53"/>
        <v>0</v>
      </c>
      <c r="M94" s="440">
        <f t="shared" si="53"/>
        <v>0</v>
      </c>
      <c r="N94" s="444"/>
      <c r="O94" s="441">
        <f t="shared" si="39"/>
        <v>4.2239590000000007</v>
      </c>
      <c r="P94" s="400"/>
      <c r="Q94" s="424"/>
      <c r="R94" s="424"/>
      <c r="S94" s="401"/>
      <c r="T94" s="438" t="s">
        <v>131</v>
      </c>
      <c r="U94" s="440">
        <f>U92-U93</f>
        <v>0</v>
      </c>
      <c r="V94" s="440">
        <f t="shared" ref="V94:AF94" si="54">V92-V93</f>
        <v>0</v>
      </c>
      <c r="W94" s="440">
        <f t="shared" si="54"/>
        <v>0</v>
      </c>
      <c r="X94" s="440">
        <f t="shared" si="54"/>
        <v>0</v>
      </c>
      <c r="Y94" s="440">
        <f t="shared" si="54"/>
        <v>0</v>
      </c>
      <c r="Z94" s="440">
        <f t="shared" si="54"/>
        <v>0</v>
      </c>
      <c r="AA94" s="440">
        <f t="shared" si="54"/>
        <v>0</v>
      </c>
      <c r="AB94" s="440">
        <f t="shared" si="54"/>
        <v>0</v>
      </c>
      <c r="AC94" s="440">
        <f t="shared" si="54"/>
        <v>0</v>
      </c>
      <c r="AD94" s="440">
        <f t="shared" si="54"/>
        <v>0</v>
      </c>
      <c r="AE94" s="440">
        <f t="shared" si="54"/>
        <v>0</v>
      </c>
      <c r="AF94" s="440">
        <f t="shared" si="54"/>
        <v>0</v>
      </c>
      <c r="AH94" s="441">
        <f t="shared" si="52"/>
        <v>0</v>
      </c>
    </row>
    <row r="95" spans="1:34" ht="27.95" customHeight="1" thickTop="1" x14ac:dyDescent="0.4">
      <c r="A95" s="446"/>
      <c r="B95" s="447"/>
      <c r="C95" s="447"/>
      <c r="D95" s="447"/>
      <c r="E95" s="447"/>
      <c r="F95" s="447"/>
      <c r="G95" s="447"/>
      <c r="H95" s="447"/>
      <c r="I95" s="447"/>
      <c r="J95" s="447"/>
      <c r="K95" s="448"/>
      <c r="L95" s="448"/>
      <c r="M95" s="448"/>
      <c r="N95" s="444"/>
      <c r="O95" s="449">
        <f t="shared" si="39"/>
        <v>0</v>
      </c>
      <c r="P95" s="400"/>
      <c r="Q95" s="424"/>
      <c r="R95" s="424"/>
      <c r="S95" s="401"/>
      <c r="T95" s="446"/>
      <c r="U95" s="448"/>
      <c r="V95" s="448"/>
      <c r="W95" s="448"/>
      <c r="X95" s="448"/>
      <c r="Y95" s="448"/>
      <c r="Z95" s="448"/>
      <c r="AA95" s="448"/>
      <c r="AB95" s="448"/>
      <c r="AC95" s="448"/>
      <c r="AD95" s="448"/>
      <c r="AE95" s="448"/>
      <c r="AF95" s="448"/>
      <c r="AH95" s="449"/>
    </row>
    <row r="96" spans="1:34" ht="27.95" customHeight="1" thickBot="1" x14ac:dyDescent="0.4">
      <c r="A96" s="461" t="s">
        <v>90</v>
      </c>
      <c r="B96" s="442"/>
      <c r="C96" s="442"/>
      <c r="D96" s="442"/>
      <c r="E96" s="442"/>
      <c r="F96" s="442"/>
      <c r="G96" s="442"/>
      <c r="H96" s="442"/>
      <c r="I96" s="442"/>
      <c r="J96" s="442"/>
      <c r="K96" s="443"/>
      <c r="L96" s="443"/>
      <c r="M96" s="443"/>
      <c r="N96" s="444"/>
      <c r="O96" s="482">
        <f t="shared" si="39"/>
        <v>0</v>
      </c>
      <c r="P96" s="400"/>
      <c r="Q96" s="424"/>
      <c r="R96" s="424"/>
      <c r="S96" s="401"/>
      <c r="T96" s="461" t="s">
        <v>90</v>
      </c>
      <c r="U96" s="421"/>
      <c r="V96" s="421"/>
      <c r="W96" s="421"/>
      <c r="X96" s="421"/>
      <c r="Y96" s="421"/>
      <c r="Z96" s="421"/>
      <c r="AA96" s="421"/>
      <c r="AB96" s="421"/>
      <c r="AC96" s="421"/>
      <c r="AD96" s="421"/>
      <c r="AE96" s="421"/>
      <c r="AF96" s="421"/>
      <c r="AH96" s="484"/>
    </row>
    <row r="97" spans="1:34" ht="27.95" customHeight="1" thickTop="1" x14ac:dyDescent="0.4">
      <c r="A97" s="436" t="s">
        <v>158</v>
      </c>
      <c r="B97" s="453">
        <v>0.6385900000000001</v>
      </c>
      <c r="C97" s="453">
        <v>0.48248000000000002</v>
      </c>
      <c r="D97" s="453">
        <v>0.92244000000000004</v>
      </c>
      <c r="E97" s="453">
        <v>0.70967999999999987</v>
      </c>
      <c r="F97" s="453">
        <v>1.8164799999999999</v>
      </c>
      <c r="G97" s="453">
        <v>2.0318100000000001</v>
      </c>
      <c r="H97" s="453">
        <v>1.3938500000000003</v>
      </c>
      <c r="I97" s="453">
        <v>0.21685000000000001</v>
      </c>
      <c r="J97" s="453">
        <v>0.71809999999999996</v>
      </c>
      <c r="K97" s="454">
        <v>0</v>
      </c>
      <c r="L97" s="454">
        <v>0</v>
      </c>
      <c r="M97" s="454">
        <v>0</v>
      </c>
      <c r="N97" s="444"/>
      <c r="O97" s="430">
        <f t="shared" si="39"/>
        <v>8.9302800000000016</v>
      </c>
      <c r="P97" s="400"/>
      <c r="Q97" s="300"/>
      <c r="R97" s="300"/>
      <c r="S97" s="431"/>
      <c r="T97" s="436" t="s">
        <v>158</v>
      </c>
      <c r="U97" s="455">
        <v>0</v>
      </c>
      <c r="V97" s="455">
        <v>0</v>
      </c>
      <c r="W97" s="455">
        <v>0</v>
      </c>
      <c r="X97" s="455">
        <v>0</v>
      </c>
      <c r="Y97" s="455">
        <v>0</v>
      </c>
      <c r="Z97" s="455">
        <v>0</v>
      </c>
      <c r="AA97" s="455">
        <v>0</v>
      </c>
      <c r="AB97" s="455">
        <v>0</v>
      </c>
      <c r="AC97" s="455">
        <v>0</v>
      </c>
      <c r="AD97" s="455">
        <v>0</v>
      </c>
      <c r="AE97" s="455">
        <v>0</v>
      </c>
      <c r="AF97" s="455">
        <v>0</v>
      </c>
      <c r="AH97" s="430">
        <f>SUM(U97:AF97)</f>
        <v>0</v>
      </c>
    </row>
    <row r="98" spans="1:34" ht="27.95" customHeight="1" thickBot="1" x14ac:dyDescent="0.45">
      <c r="A98" s="438" t="s">
        <v>141</v>
      </c>
      <c r="B98" s="439">
        <v>0.43145999999999995</v>
      </c>
      <c r="C98" s="439">
        <v>0.54939000000000004</v>
      </c>
      <c r="D98" s="439">
        <v>0.79976000000000003</v>
      </c>
      <c r="E98" s="439">
        <v>0.85600999999999994</v>
      </c>
      <c r="F98" s="439">
        <v>2.2329300000000001</v>
      </c>
      <c r="G98" s="439">
        <v>3.2810000000000001</v>
      </c>
      <c r="H98" s="439">
        <v>2.0955300000000001</v>
      </c>
      <c r="I98" s="439">
        <v>0.19749999999999995</v>
      </c>
      <c r="J98" s="439">
        <v>0.96838000000000002</v>
      </c>
      <c r="K98" s="440">
        <v>0</v>
      </c>
      <c r="L98" s="440">
        <v>0</v>
      </c>
      <c r="M98" s="440">
        <v>0</v>
      </c>
      <c r="N98" s="444"/>
      <c r="O98" s="441">
        <f t="shared" si="39"/>
        <v>11.411960000000001</v>
      </c>
      <c r="P98" s="486"/>
      <c r="Q98" s="300"/>
      <c r="R98" s="300"/>
      <c r="S98" s="431"/>
      <c r="T98" s="438" t="s">
        <v>141</v>
      </c>
      <c r="U98" s="477">
        <v>0</v>
      </c>
      <c r="V98" s="477">
        <v>0</v>
      </c>
      <c r="W98" s="477">
        <v>0</v>
      </c>
      <c r="X98" s="477">
        <v>0</v>
      </c>
      <c r="Y98" s="477">
        <v>0</v>
      </c>
      <c r="Z98" s="477">
        <v>0</v>
      </c>
      <c r="AA98" s="477">
        <v>0</v>
      </c>
      <c r="AB98" s="477">
        <v>0</v>
      </c>
      <c r="AC98" s="477">
        <v>0</v>
      </c>
      <c r="AD98" s="477">
        <v>0</v>
      </c>
      <c r="AE98" s="477">
        <v>0</v>
      </c>
      <c r="AF98" s="477">
        <v>0</v>
      </c>
      <c r="AH98" s="441">
        <f t="shared" ref="AH98:AH101" si="55">SUM(U98:AF98)</f>
        <v>0</v>
      </c>
    </row>
    <row r="99" spans="1:34" ht="27.95" customHeight="1" thickTop="1" x14ac:dyDescent="0.4">
      <c r="A99" s="433" t="s">
        <v>129</v>
      </c>
      <c r="B99" s="434">
        <f>SUM(B97:B98)</f>
        <v>1.0700500000000002</v>
      </c>
      <c r="C99" s="434">
        <f>SUM(C97:C98)</f>
        <v>1.0318700000000001</v>
      </c>
      <c r="D99" s="434">
        <f t="shared" ref="D99:M99" si="56">SUM(D97:D98)</f>
        <v>1.7222</v>
      </c>
      <c r="E99" s="434">
        <f t="shared" si="56"/>
        <v>1.5656899999999998</v>
      </c>
      <c r="F99" s="434">
        <f t="shared" si="56"/>
        <v>4.04941</v>
      </c>
      <c r="G99" s="434">
        <f t="shared" si="56"/>
        <v>5.3128100000000007</v>
      </c>
      <c r="H99" s="434">
        <f t="shared" si="56"/>
        <v>3.4893800000000006</v>
      </c>
      <c r="I99" s="434">
        <f t="shared" si="56"/>
        <v>0.41435</v>
      </c>
      <c r="J99" s="434">
        <f t="shared" si="56"/>
        <v>1.68648</v>
      </c>
      <c r="K99" s="435">
        <f t="shared" si="56"/>
        <v>0</v>
      </c>
      <c r="L99" s="435">
        <f t="shared" si="56"/>
        <v>0</v>
      </c>
      <c r="M99" s="435">
        <f t="shared" si="56"/>
        <v>0</v>
      </c>
      <c r="N99" s="444"/>
      <c r="O99" s="430">
        <f t="shared" si="39"/>
        <v>20.34224</v>
      </c>
      <c r="P99" s="400"/>
      <c r="Q99" s="469"/>
      <c r="R99" s="424"/>
      <c r="S99" s="401"/>
      <c r="T99" s="433" t="s">
        <v>129</v>
      </c>
      <c r="U99" s="435">
        <f>SUM(U97:U98)</f>
        <v>0</v>
      </c>
      <c r="V99" s="435">
        <f t="shared" ref="V99:AF99" si="57">SUM(V97:V98)</f>
        <v>0</v>
      </c>
      <c r="W99" s="435">
        <f t="shared" si="57"/>
        <v>0</v>
      </c>
      <c r="X99" s="435">
        <f t="shared" si="57"/>
        <v>0</v>
      </c>
      <c r="Y99" s="435">
        <f t="shared" si="57"/>
        <v>0</v>
      </c>
      <c r="Z99" s="435">
        <f t="shared" si="57"/>
        <v>0</v>
      </c>
      <c r="AA99" s="435">
        <f t="shared" si="57"/>
        <v>0</v>
      </c>
      <c r="AB99" s="435">
        <f t="shared" si="57"/>
        <v>0</v>
      </c>
      <c r="AC99" s="435">
        <f t="shared" si="57"/>
        <v>0</v>
      </c>
      <c r="AD99" s="435">
        <f t="shared" si="57"/>
        <v>0</v>
      </c>
      <c r="AE99" s="435">
        <f t="shared" si="57"/>
        <v>0</v>
      </c>
      <c r="AF99" s="435">
        <f t="shared" si="57"/>
        <v>0</v>
      </c>
      <c r="AH99" s="430">
        <f t="shared" si="55"/>
        <v>0</v>
      </c>
    </row>
    <row r="100" spans="1:34" ht="27.95" customHeight="1" x14ac:dyDescent="0.4">
      <c r="A100" s="436" t="s">
        <v>130</v>
      </c>
      <c r="B100" s="434">
        <v>4.8470931764250005E-2</v>
      </c>
      <c r="C100" s="434">
        <v>5.0306520395024978E-2</v>
      </c>
      <c r="D100" s="434">
        <v>6.3345949910049867E-2</v>
      </c>
      <c r="E100" s="434">
        <v>6.0180599915399841E-2</v>
      </c>
      <c r="F100" s="434">
        <v>0.10210228844707502</v>
      </c>
      <c r="G100" s="434">
        <v>9.4501961160904008E-2</v>
      </c>
      <c r="H100" s="434">
        <v>6.9798337495981314E-2</v>
      </c>
      <c r="I100" s="434">
        <v>3.5838255693002107E-2</v>
      </c>
      <c r="J100" s="434">
        <v>4.6803511102089738E-2</v>
      </c>
      <c r="K100" s="435"/>
      <c r="L100" s="435"/>
      <c r="M100" s="435"/>
      <c r="N100" s="444"/>
      <c r="O100" s="437">
        <f t="shared" si="39"/>
        <v>0.57134835588377686</v>
      </c>
      <c r="P100" s="400"/>
      <c r="Q100" s="469"/>
      <c r="R100" s="424"/>
      <c r="S100" s="401"/>
      <c r="T100" s="436" t="s">
        <v>130</v>
      </c>
      <c r="U100" s="435">
        <v>0</v>
      </c>
      <c r="V100" s="435">
        <v>0</v>
      </c>
      <c r="W100" s="435">
        <v>0</v>
      </c>
      <c r="X100" s="435">
        <v>0</v>
      </c>
      <c r="Y100" s="435">
        <v>0</v>
      </c>
      <c r="Z100" s="435">
        <v>0</v>
      </c>
      <c r="AA100" s="435">
        <v>0</v>
      </c>
      <c r="AB100" s="435">
        <v>0</v>
      </c>
      <c r="AC100" s="435">
        <v>0</v>
      </c>
      <c r="AD100" s="435">
        <v>0</v>
      </c>
      <c r="AE100" s="435">
        <v>0</v>
      </c>
      <c r="AF100" s="435">
        <v>0</v>
      </c>
      <c r="AH100" s="437">
        <f t="shared" si="55"/>
        <v>0</v>
      </c>
    </row>
    <row r="101" spans="1:34" ht="27.95" customHeight="1" thickBot="1" x14ac:dyDescent="0.45">
      <c r="A101" s="438" t="s">
        <v>131</v>
      </c>
      <c r="B101" s="439">
        <f>B99-B100</f>
        <v>1.0215790682357502</v>
      </c>
      <c r="C101" s="439">
        <f>C99-C100</f>
        <v>0.98156347960497503</v>
      </c>
      <c r="D101" s="439">
        <f t="shared" ref="D101:M101" si="58">D99-D100</f>
        <v>1.65885405008995</v>
      </c>
      <c r="E101" s="439">
        <f t="shared" si="58"/>
        <v>1.5055094000845999</v>
      </c>
      <c r="F101" s="439">
        <f t="shared" si="58"/>
        <v>3.9473077115529249</v>
      </c>
      <c r="G101" s="439">
        <f t="shared" si="58"/>
        <v>5.2183080388390968</v>
      </c>
      <c r="H101" s="439">
        <f t="shared" si="58"/>
        <v>3.4195816625040192</v>
      </c>
      <c r="I101" s="439">
        <f t="shared" si="58"/>
        <v>0.37851174430699791</v>
      </c>
      <c r="J101" s="439">
        <f t="shared" si="58"/>
        <v>1.6396764888979103</v>
      </c>
      <c r="K101" s="440">
        <f t="shared" si="58"/>
        <v>0</v>
      </c>
      <c r="L101" s="440">
        <f t="shared" si="58"/>
        <v>0</v>
      </c>
      <c r="M101" s="440">
        <f t="shared" si="58"/>
        <v>0</v>
      </c>
      <c r="N101" s="444"/>
      <c r="O101" s="441">
        <f t="shared" si="39"/>
        <v>19.770891644116226</v>
      </c>
      <c r="P101" s="400"/>
      <c r="Q101" s="469"/>
      <c r="R101" s="424"/>
      <c r="S101" s="401"/>
      <c r="T101" s="438" t="s">
        <v>131</v>
      </c>
      <c r="U101" s="440">
        <f>U99-U100</f>
        <v>0</v>
      </c>
      <c r="V101" s="440">
        <f t="shared" ref="V101:AF101" si="59">V99-V100</f>
        <v>0</v>
      </c>
      <c r="W101" s="440">
        <f t="shared" si="59"/>
        <v>0</v>
      </c>
      <c r="X101" s="440">
        <f t="shared" si="59"/>
        <v>0</v>
      </c>
      <c r="Y101" s="440">
        <f t="shared" si="59"/>
        <v>0</v>
      </c>
      <c r="Z101" s="440">
        <f t="shared" si="59"/>
        <v>0</v>
      </c>
      <c r="AA101" s="440">
        <f t="shared" si="59"/>
        <v>0</v>
      </c>
      <c r="AB101" s="440">
        <f t="shared" si="59"/>
        <v>0</v>
      </c>
      <c r="AC101" s="440">
        <f t="shared" si="59"/>
        <v>0</v>
      </c>
      <c r="AD101" s="440">
        <f t="shared" si="59"/>
        <v>0</v>
      </c>
      <c r="AE101" s="440">
        <f t="shared" si="59"/>
        <v>0</v>
      </c>
      <c r="AF101" s="440">
        <f t="shared" si="59"/>
        <v>0</v>
      </c>
      <c r="AH101" s="441">
        <f t="shared" si="55"/>
        <v>0</v>
      </c>
    </row>
    <row r="102" spans="1:34" ht="27.95" customHeight="1" thickTop="1" x14ac:dyDescent="0.4">
      <c r="A102" s="414"/>
      <c r="B102" s="483"/>
      <c r="C102" s="442"/>
      <c r="D102" s="442"/>
      <c r="E102" s="442"/>
      <c r="F102" s="442"/>
      <c r="G102" s="442"/>
      <c r="H102" s="442"/>
      <c r="I102" s="442"/>
      <c r="J102" s="442"/>
      <c r="K102" s="443"/>
      <c r="L102" s="443"/>
      <c r="M102" s="443"/>
      <c r="N102" s="444"/>
      <c r="O102" s="445">
        <f t="shared" si="39"/>
        <v>0</v>
      </c>
      <c r="P102" s="400"/>
      <c r="Q102" s="469"/>
      <c r="R102" s="424"/>
      <c r="S102" s="401"/>
      <c r="T102" s="414"/>
      <c r="U102" s="448"/>
      <c r="V102" s="448"/>
      <c r="W102" s="448"/>
      <c r="X102" s="448"/>
      <c r="Y102" s="448"/>
      <c r="Z102" s="448"/>
      <c r="AA102" s="448"/>
      <c r="AB102" s="448"/>
      <c r="AC102" s="448"/>
      <c r="AD102" s="448"/>
      <c r="AE102" s="448"/>
      <c r="AF102" s="448"/>
      <c r="AH102" s="445"/>
    </row>
    <row r="103" spans="1:34" ht="27.95" customHeight="1" thickBot="1" x14ac:dyDescent="0.4">
      <c r="A103" s="461" t="s">
        <v>175</v>
      </c>
      <c r="B103" s="483"/>
      <c r="C103" s="442"/>
      <c r="D103" s="442"/>
      <c r="E103" s="442"/>
      <c r="F103" s="442"/>
      <c r="G103" s="442"/>
      <c r="H103" s="442"/>
      <c r="I103" s="442"/>
      <c r="J103" s="442"/>
      <c r="K103" s="443"/>
      <c r="L103" s="443"/>
      <c r="M103" s="443"/>
      <c r="N103" s="444"/>
      <c r="O103" s="482">
        <f t="shared" si="39"/>
        <v>0</v>
      </c>
      <c r="P103" s="400"/>
      <c r="Q103" s="424"/>
      <c r="R103" s="424"/>
      <c r="S103" s="401"/>
      <c r="T103" s="461" t="s">
        <v>175</v>
      </c>
      <c r="U103" s="421"/>
      <c r="V103" s="421"/>
      <c r="W103" s="421"/>
      <c r="X103" s="421"/>
      <c r="Y103" s="421"/>
      <c r="Z103" s="421"/>
      <c r="AA103" s="421"/>
      <c r="AB103" s="421"/>
      <c r="AC103" s="421"/>
      <c r="AD103" s="421"/>
      <c r="AE103" s="421"/>
      <c r="AF103" s="421"/>
      <c r="AH103" s="484"/>
    </row>
    <row r="104" spans="1:34" ht="27.95" customHeight="1" thickTop="1" thickBot="1" x14ac:dyDescent="0.45">
      <c r="A104" s="426" t="s">
        <v>188</v>
      </c>
      <c r="B104" s="427">
        <v>2.0841500000000002</v>
      </c>
      <c r="C104" s="427">
        <v>8.9489900000000002</v>
      </c>
      <c r="D104" s="427">
        <v>9.4357199999999999</v>
      </c>
      <c r="E104" s="427">
        <v>11.83652</v>
      </c>
      <c r="F104" s="427">
        <v>12.601889999999999</v>
      </c>
      <c r="G104" s="427">
        <v>12.14395</v>
      </c>
      <c r="H104" s="427">
        <v>13.22564</v>
      </c>
      <c r="I104" s="427">
        <v>12.79081</v>
      </c>
      <c r="J104" s="427">
        <v>12.17201</v>
      </c>
      <c r="K104" s="428">
        <v>12.744000000000003</v>
      </c>
      <c r="L104" s="428">
        <v>12.297600000000001</v>
      </c>
      <c r="M104" s="428">
        <v>12.744000000000003</v>
      </c>
      <c r="N104" s="444"/>
      <c r="O104" s="430">
        <f>SUM(B104:M104)</f>
        <v>133.02528000000001</v>
      </c>
      <c r="P104" s="400"/>
      <c r="Q104" s="424"/>
      <c r="R104" s="424"/>
      <c r="S104" s="401"/>
      <c r="T104" s="426" t="s">
        <v>188</v>
      </c>
      <c r="U104" s="432">
        <v>12.715200000000003</v>
      </c>
      <c r="V104" s="432">
        <v>11.491200000000003</v>
      </c>
      <c r="W104" s="432">
        <v>12.729600000000001</v>
      </c>
      <c r="X104" s="432">
        <v>12.340800000000003</v>
      </c>
      <c r="Y104" s="432">
        <v>12.686400000000003</v>
      </c>
      <c r="Z104" s="432">
        <v>12.312000000000001</v>
      </c>
      <c r="AA104" s="432">
        <v>12.715200000000001</v>
      </c>
      <c r="AB104" s="432">
        <v>12.700800000000001</v>
      </c>
      <c r="AC104" s="432">
        <v>11.851200000000002</v>
      </c>
      <c r="AD104" s="432"/>
      <c r="AE104" s="432"/>
      <c r="AF104" s="432"/>
      <c r="AH104" s="430">
        <f>SUM(U104:AF104)</f>
        <v>111.54240000000001</v>
      </c>
    </row>
    <row r="105" spans="1:34" ht="27.95" customHeight="1" thickTop="1" x14ac:dyDescent="0.4">
      <c r="A105" s="433" t="s">
        <v>129</v>
      </c>
      <c r="B105" s="434">
        <f>B104</f>
        <v>2.0841500000000002</v>
      </c>
      <c r="C105" s="434">
        <f>C104</f>
        <v>8.9489900000000002</v>
      </c>
      <c r="D105" s="434">
        <f t="shared" ref="D105:M105" si="60">D104</f>
        <v>9.4357199999999999</v>
      </c>
      <c r="E105" s="434">
        <f t="shared" si="60"/>
        <v>11.83652</v>
      </c>
      <c r="F105" s="434">
        <f t="shared" si="60"/>
        <v>12.601889999999999</v>
      </c>
      <c r="G105" s="434">
        <f t="shared" si="60"/>
        <v>12.14395</v>
      </c>
      <c r="H105" s="434">
        <f t="shared" si="60"/>
        <v>13.22564</v>
      </c>
      <c r="I105" s="434">
        <f t="shared" si="60"/>
        <v>12.79081</v>
      </c>
      <c r="J105" s="434">
        <f t="shared" si="60"/>
        <v>12.17201</v>
      </c>
      <c r="K105" s="435">
        <f t="shared" si="60"/>
        <v>12.744000000000003</v>
      </c>
      <c r="L105" s="435">
        <f t="shared" si="60"/>
        <v>12.297600000000001</v>
      </c>
      <c r="M105" s="435">
        <f t="shared" si="60"/>
        <v>12.744000000000003</v>
      </c>
      <c r="N105" s="444"/>
      <c r="O105" s="430">
        <f t="shared" si="39"/>
        <v>133.02528000000001</v>
      </c>
      <c r="P105" s="400"/>
      <c r="Q105" s="424"/>
      <c r="R105" s="424"/>
      <c r="S105" s="401"/>
      <c r="T105" s="433" t="s">
        <v>129</v>
      </c>
      <c r="U105" s="435">
        <f>U104</f>
        <v>12.715200000000003</v>
      </c>
      <c r="V105" s="435">
        <f t="shared" ref="V105:AF105" si="61">V104</f>
        <v>11.491200000000003</v>
      </c>
      <c r="W105" s="435">
        <f t="shared" si="61"/>
        <v>12.729600000000001</v>
      </c>
      <c r="X105" s="435">
        <f t="shared" si="61"/>
        <v>12.340800000000003</v>
      </c>
      <c r="Y105" s="435">
        <f t="shared" si="61"/>
        <v>12.686400000000003</v>
      </c>
      <c r="Z105" s="435">
        <f t="shared" si="61"/>
        <v>12.312000000000001</v>
      </c>
      <c r="AA105" s="435">
        <f t="shared" si="61"/>
        <v>12.715200000000001</v>
      </c>
      <c r="AB105" s="435">
        <f t="shared" si="61"/>
        <v>12.700800000000001</v>
      </c>
      <c r="AC105" s="435">
        <f t="shared" si="61"/>
        <v>11.851200000000002</v>
      </c>
      <c r="AD105" s="435">
        <f t="shared" si="61"/>
        <v>0</v>
      </c>
      <c r="AE105" s="435">
        <f t="shared" si="61"/>
        <v>0</v>
      </c>
      <c r="AF105" s="435">
        <f t="shared" si="61"/>
        <v>0</v>
      </c>
      <c r="AH105" s="430">
        <f t="shared" ref="AH105:AH107" si="62">SUM(U105:AF105)</f>
        <v>111.54240000000001</v>
      </c>
    </row>
    <row r="106" spans="1:34" ht="27.95" customHeight="1" x14ac:dyDescent="0.4">
      <c r="A106" s="436" t="s">
        <v>130</v>
      </c>
      <c r="B106" s="434">
        <v>0.83671399999999996</v>
      </c>
      <c r="C106" s="434">
        <v>0.72037600000000002</v>
      </c>
      <c r="D106" s="434">
        <v>0.41524085500000002</v>
      </c>
      <c r="E106" s="434">
        <v>3.93</v>
      </c>
      <c r="F106" s="434">
        <v>1.71020135042E-2</v>
      </c>
      <c r="G106" s="434">
        <v>1.7102013502999999E-2</v>
      </c>
      <c r="H106" s="434">
        <v>2.3236299217E-2</v>
      </c>
      <c r="I106" s="434">
        <v>7.1725009999999996E-5</v>
      </c>
      <c r="J106" s="434">
        <v>1.31491049E-2</v>
      </c>
      <c r="K106" s="435">
        <v>4.3329599999999981</v>
      </c>
      <c r="L106" s="435">
        <v>4.1811839999999991</v>
      </c>
      <c r="M106" s="435">
        <v>4.3329599999999981</v>
      </c>
      <c r="N106" s="444"/>
      <c r="O106" s="437">
        <f t="shared" si="39"/>
        <v>18.820096011134197</v>
      </c>
      <c r="P106" s="400"/>
      <c r="Q106" s="424"/>
      <c r="R106" s="424"/>
      <c r="S106" s="401"/>
      <c r="T106" s="436" t="s">
        <v>130</v>
      </c>
      <c r="U106" s="435">
        <v>4.3231679999999981</v>
      </c>
      <c r="V106" s="435">
        <v>3.907007999999998</v>
      </c>
      <c r="W106" s="435">
        <v>4.3280639999999995</v>
      </c>
      <c r="X106" s="435">
        <v>4.1958719999999978</v>
      </c>
      <c r="Y106" s="435">
        <v>4.313375999999999</v>
      </c>
      <c r="Z106" s="435">
        <v>4.1860799999999978</v>
      </c>
      <c r="AA106" s="435">
        <v>4.323167999999999</v>
      </c>
      <c r="AB106" s="435">
        <v>4.3182719999999986</v>
      </c>
      <c r="AC106" s="435">
        <v>4.0294079999999983</v>
      </c>
      <c r="AD106" s="435"/>
      <c r="AE106" s="435"/>
      <c r="AF106" s="435"/>
      <c r="AH106" s="437">
        <f t="shared" si="62"/>
        <v>37.924415999999979</v>
      </c>
    </row>
    <row r="107" spans="1:34" ht="27.95" customHeight="1" thickBot="1" x14ac:dyDescent="0.45">
      <c r="A107" s="438" t="s">
        <v>131</v>
      </c>
      <c r="B107" s="439">
        <f>B105</f>
        <v>2.0841500000000002</v>
      </c>
      <c r="C107" s="439">
        <f>C105</f>
        <v>8.9489900000000002</v>
      </c>
      <c r="D107" s="439">
        <f t="shared" ref="D107:M107" si="63">D105</f>
        <v>9.4357199999999999</v>
      </c>
      <c r="E107" s="439">
        <f t="shared" si="63"/>
        <v>11.83652</v>
      </c>
      <c r="F107" s="439">
        <f t="shared" si="63"/>
        <v>12.601889999999999</v>
      </c>
      <c r="G107" s="439">
        <f t="shared" si="63"/>
        <v>12.14395</v>
      </c>
      <c r="H107" s="439">
        <f t="shared" si="63"/>
        <v>13.22564</v>
      </c>
      <c r="I107" s="439">
        <f t="shared" si="63"/>
        <v>12.79081</v>
      </c>
      <c r="J107" s="439">
        <f t="shared" si="63"/>
        <v>12.17201</v>
      </c>
      <c r="K107" s="440">
        <f t="shared" si="63"/>
        <v>12.744000000000003</v>
      </c>
      <c r="L107" s="440">
        <f t="shared" si="63"/>
        <v>12.297600000000001</v>
      </c>
      <c r="M107" s="440">
        <f t="shared" si="63"/>
        <v>12.744000000000003</v>
      </c>
      <c r="N107" s="444"/>
      <c r="O107" s="441">
        <f t="shared" si="39"/>
        <v>133.02528000000001</v>
      </c>
      <c r="P107" s="400"/>
      <c r="Q107" s="424"/>
      <c r="R107" s="424"/>
      <c r="S107" s="401"/>
      <c r="T107" s="438" t="s">
        <v>131</v>
      </c>
      <c r="U107" s="440">
        <f>U105</f>
        <v>12.715200000000003</v>
      </c>
      <c r="V107" s="440">
        <f t="shared" ref="V107:AF107" si="64">V105</f>
        <v>11.491200000000003</v>
      </c>
      <c r="W107" s="440">
        <f t="shared" si="64"/>
        <v>12.729600000000001</v>
      </c>
      <c r="X107" s="440">
        <f t="shared" si="64"/>
        <v>12.340800000000003</v>
      </c>
      <c r="Y107" s="440">
        <f t="shared" si="64"/>
        <v>12.686400000000003</v>
      </c>
      <c r="Z107" s="440">
        <f t="shared" si="64"/>
        <v>12.312000000000001</v>
      </c>
      <c r="AA107" s="440">
        <f t="shared" si="64"/>
        <v>12.715200000000001</v>
      </c>
      <c r="AB107" s="440">
        <f t="shared" si="64"/>
        <v>12.700800000000001</v>
      </c>
      <c r="AC107" s="440">
        <f t="shared" si="64"/>
        <v>11.851200000000002</v>
      </c>
      <c r="AD107" s="440">
        <f t="shared" si="64"/>
        <v>0</v>
      </c>
      <c r="AE107" s="440">
        <f t="shared" si="64"/>
        <v>0</v>
      </c>
      <c r="AF107" s="440">
        <f t="shared" si="64"/>
        <v>0</v>
      </c>
      <c r="AH107" s="441">
        <f t="shared" si="62"/>
        <v>111.54240000000001</v>
      </c>
    </row>
    <row r="108" spans="1:34" ht="27.95" customHeight="1" thickTop="1" x14ac:dyDescent="0.4">
      <c r="A108" s="414"/>
      <c r="B108" s="483"/>
      <c r="C108" s="442"/>
      <c r="D108" s="442"/>
      <c r="E108" s="442"/>
      <c r="F108" s="442"/>
      <c r="G108" s="442"/>
      <c r="H108" s="442"/>
      <c r="I108" s="442"/>
      <c r="J108" s="442"/>
      <c r="K108" s="443"/>
      <c r="L108" s="443"/>
      <c r="M108" s="443"/>
      <c r="N108" s="444"/>
      <c r="O108" s="445">
        <f t="shared" si="39"/>
        <v>0</v>
      </c>
      <c r="P108" s="400"/>
      <c r="Q108" s="424"/>
      <c r="R108" s="424"/>
      <c r="S108" s="401"/>
      <c r="T108" s="414"/>
      <c r="U108" s="302"/>
      <c r="V108" s="302"/>
      <c r="W108" s="302"/>
      <c r="X108" s="302"/>
      <c r="Y108" s="302"/>
      <c r="Z108" s="302"/>
      <c r="AA108" s="302"/>
      <c r="AB108" s="302"/>
      <c r="AC108" s="302"/>
      <c r="AD108" s="302"/>
      <c r="AE108" s="302"/>
      <c r="AF108" s="302"/>
      <c r="AG108" s="444"/>
      <c r="AH108" s="445"/>
    </row>
    <row r="109" spans="1:34" ht="27.95" customHeight="1" thickBot="1" x14ac:dyDescent="0.4">
      <c r="A109" s="461" t="s">
        <v>326</v>
      </c>
      <c r="B109" s="464"/>
      <c r="C109" s="464"/>
      <c r="D109" s="464"/>
      <c r="E109" s="464"/>
      <c r="F109" s="464"/>
      <c r="G109" s="464"/>
      <c r="H109" s="464"/>
      <c r="I109" s="464"/>
      <c r="J109" s="464"/>
      <c r="K109" s="465"/>
      <c r="L109" s="465"/>
      <c r="M109" s="465"/>
      <c r="N109" s="444"/>
      <c r="O109" s="482">
        <f t="shared" si="39"/>
        <v>0</v>
      </c>
      <c r="P109" s="400"/>
      <c r="Q109" s="424"/>
      <c r="R109" s="424"/>
      <c r="S109" s="401"/>
      <c r="T109" s="461" t="s">
        <v>326</v>
      </c>
      <c r="U109" s="302"/>
      <c r="V109" s="302"/>
      <c r="W109" s="302"/>
      <c r="X109" s="302"/>
      <c r="Y109" s="302"/>
      <c r="Z109" s="302"/>
      <c r="AA109" s="302"/>
      <c r="AB109" s="302"/>
      <c r="AC109" s="302"/>
      <c r="AD109" s="302"/>
      <c r="AE109" s="302"/>
      <c r="AF109" s="302"/>
      <c r="AG109" s="444"/>
      <c r="AH109" s="484"/>
    </row>
    <row r="110" spans="1:34" ht="27.95" customHeight="1" thickTop="1" thickBot="1" x14ac:dyDescent="0.45">
      <c r="A110" s="426" t="s">
        <v>438</v>
      </c>
      <c r="B110" s="427">
        <v>5.3156400000000001</v>
      </c>
      <c r="C110" s="427">
        <v>4.8217299999999996</v>
      </c>
      <c r="D110" s="427">
        <v>5.4048499999999997</v>
      </c>
      <c r="E110" s="427">
        <v>4.75868</v>
      </c>
      <c r="F110" s="427">
        <v>4.9720199999999997</v>
      </c>
      <c r="G110" s="427">
        <v>3.9689199999999998</v>
      </c>
      <c r="H110" s="427">
        <v>4.8532400000000004</v>
      </c>
      <c r="I110" s="427">
        <v>5.4764400000000002</v>
      </c>
      <c r="J110" s="427">
        <v>5.5457200000000002</v>
      </c>
      <c r="K110" s="428">
        <v>7.2629037573359998</v>
      </c>
      <c r="L110" s="428">
        <v>7.9295030991199997</v>
      </c>
      <c r="M110" s="428">
        <v>7.7940897214799989</v>
      </c>
      <c r="N110" s="444"/>
      <c r="O110" s="430">
        <f t="shared" si="39"/>
        <v>68.103736577936004</v>
      </c>
      <c r="P110" s="400"/>
      <c r="Q110" s="424"/>
      <c r="R110" s="424"/>
      <c r="S110" s="401"/>
      <c r="T110" s="426" t="s">
        <v>438</v>
      </c>
      <c r="U110" s="303">
        <v>7.7801155620160003</v>
      </c>
      <c r="V110" s="303">
        <v>6.7483620029680003</v>
      </c>
      <c r="W110" s="303">
        <v>6.6807859598720007</v>
      </c>
      <c r="X110" s="303">
        <v>5.9163652763200005</v>
      </c>
      <c r="Y110" s="303">
        <v>5.8521548053679995</v>
      </c>
      <c r="Z110" s="303">
        <v>5.3955598183760003</v>
      </c>
      <c r="AA110" s="303">
        <v>5.9646167792239995</v>
      </c>
      <c r="AB110" s="303">
        <v>6.5075649450319979</v>
      </c>
      <c r="AC110" s="303">
        <v>6.7534698797599999</v>
      </c>
      <c r="AD110" s="303"/>
      <c r="AE110" s="303"/>
      <c r="AF110" s="303"/>
      <c r="AG110" s="444"/>
      <c r="AH110" s="430">
        <f>SUM(U110:AF110)</f>
        <v>57.598995028935995</v>
      </c>
    </row>
    <row r="111" spans="1:34" ht="27.95" customHeight="1" thickTop="1" x14ac:dyDescent="0.4">
      <c r="A111" s="433" t="s">
        <v>129</v>
      </c>
      <c r="B111" s="453">
        <f>B110</f>
        <v>5.3156400000000001</v>
      </c>
      <c r="C111" s="453">
        <f>C110</f>
        <v>4.8217299999999996</v>
      </c>
      <c r="D111" s="453">
        <f t="shared" ref="D111:M111" si="65">D110</f>
        <v>5.4048499999999997</v>
      </c>
      <c r="E111" s="453">
        <f t="shared" si="65"/>
        <v>4.75868</v>
      </c>
      <c r="F111" s="453">
        <f t="shared" si="65"/>
        <v>4.9720199999999997</v>
      </c>
      <c r="G111" s="453">
        <f t="shared" si="65"/>
        <v>3.9689199999999998</v>
      </c>
      <c r="H111" s="453">
        <f t="shared" si="65"/>
        <v>4.8532400000000004</v>
      </c>
      <c r="I111" s="453">
        <f t="shared" si="65"/>
        <v>5.4764400000000002</v>
      </c>
      <c r="J111" s="453">
        <f t="shared" si="65"/>
        <v>5.5457200000000002</v>
      </c>
      <c r="K111" s="454">
        <f t="shared" si="65"/>
        <v>7.2629037573359998</v>
      </c>
      <c r="L111" s="454">
        <f t="shared" si="65"/>
        <v>7.9295030991199997</v>
      </c>
      <c r="M111" s="454">
        <f t="shared" si="65"/>
        <v>7.7940897214799989</v>
      </c>
      <c r="N111" s="444"/>
      <c r="O111" s="430">
        <f t="shared" si="39"/>
        <v>68.103736577936004</v>
      </c>
      <c r="P111" s="400"/>
      <c r="Q111" s="424"/>
      <c r="R111" s="424"/>
      <c r="S111" s="401"/>
      <c r="T111" s="433" t="s">
        <v>129</v>
      </c>
      <c r="U111" s="304">
        <f>U110</f>
        <v>7.7801155620160003</v>
      </c>
      <c r="V111" s="304">
        <f t="shared" ref="V111:AF111" si="66">V110</f>
        <v>6.7483620029680003</v>
      </c>
      <c r="W111" s="304">
        <f t="shared" si="66"/>
        <v>6.6807859598720007</v>
      </c>
      <c r="X111" s="304">
        <f t="shared" si="66"/>
        <v>5.9163652763200005</v>
      </c>
      <c r="Y111" s="304">
        <f t="shared" si="66"/>
        <v>5.8521548053679995</v>
      </c>
      <c r="Z111" s="304">
        <f t="shared" si="66"/>
        <v>5.3955598183760003</v>
      </c>
      <c r="AA111" s="304">
        <f t="shared" si="66"/>
        <v>5.9646167792239995</v>
      </c>
      <c r="AB111" s="304">
        <f t="shared" si="66"/>
        <v>6.5075649450319979</v>
      </c>
      <c r="AC111" s="304">
        <f t="shared" si="66"/>
        <v>6.7534698797599999</v>
      </c>
      <c r="AD111" s="304">
        <f t="shared" si="66"/>
        <v>0</v>
      </c>
      <c r="AE111" s="304">
        <f t="shared" si="66"/>
        <v>0</v>
      </c>
      <c r="AF111" s="304">
        <f t="shared" si="66"/>
        <v>0</v>
      </c>
      <c r="AG111" s="444"/>
      <c r="AH111" s="430">
        <f t="shared" ref="AH111:AH113" si="67">SUM(U111:AF111)</f>
        <v>57.598995028935995</v>
      </c>
    </row>
    <row r="112" spans="1:34" ht="27.95" customHeight="1" x14ac:dyDescent="0.4">
      <c r="A112" s="436" t="s">
        <v>130</v>
      </c>
      <c r="B112" s="434">
        <v>2.4590999999999998E-2</v>
      </c>
      <c r="C112" s="434">
        <v>2.3872000000000001E-2</v>
      </c>
      <c r="D112" s="434">
        <v>2.6887000000000001E-2</v>
      </c>
      <c r="E112" s="434">
        <v>2.7036999999999999E-2</v>
      </c>
      <c r="F112" s="434">
        <v>2.9364999999999999E-2</v>
      </c>
      <c r="G112" s="434">
        <v>2.768E-2</v>
      </c>
      <c r="H112" s="434">
        <v>2.9959565796999998E-2</v>
      </c>
      <c r="I112" s="434">
        <v>2.9261843207999998E-2</v>
      </c>
      <c r="J112" s="434">
        <v>2.7042E-2</v>
      </c>
      <c r="K112" s="435"/>
      <c r="L112" s="435"/>
      <c r="M112" s="435"/>
      <c r="N112" s="444"/>
      <c r="O112" s="437">
        <f t="shared" si="39"/>
        <v>0.245695409005</v>
      </c>
      <c r="P112" s="400"/>
      <c r="Q112" s="424"/>
      <c r="R112" s="424"/>
      <c r="S112" s="401"/>
      <c r="T112" s="436" t="s">
        <v>130</v>
      </c>
      <c r="U112" s="304">
        <v>0</v>
      </c>
      <c r="V112" s="304">
        <v>0</v>
      </c>
      <c r="W112" s="304">
        <v>0</v>
      </c>
      <c r="X112" s="304">
        <v>0</v>
      </c>
      <c r="Y112" s="304">
        <v>0</v>
      </c>
      <c r="Z112" s="304">
        <v>0</v>
      </c>
      <c r="AA112" s="304">
        <v>0</v>
      </c>
      <c r="AB112" s="304">
        <v>0</v>
      </c>
      <c r="AC112" s="304">
        <v>0</v>
      </c>
      <c r="AD112" s="304">
        <v>0</v>
      </c>
      <c r="AE112" s="304">
        <v>0</v>
      </c>
      <c r="AF112" s="304">
        <v>0</v>
      </c>
      <c r="AG112" s="444"/>
      <c r="AH112" s="437">
        <f t="shared" si="67"/>
        <v>0</v>
      </c>
    </row>
    <row r="113" spans="1:34" ht="27.95" customHeight="1" thickBot="1" x14ac:dyDescent="0.45">
      <c r="A113" s="438" t="s">
        <v>131</v>
      </c>
      <c r="B113" s="439">
        <f>B111-B112</f>
        <v>5.2910490000000001</v>
      </c>
      <c r="C113" s="439">
        <f>C111-C112</f>
        <v>4.7978579999999997</v>
      </c>
      <c r="D113" s="439">
        <f t="shared" ref="D113:M113" si="68">D111-D112</f>
        <v>5.3779629999999994</v>
      </c>
      <c r="E113" s="439">
        <f t="shared" si="68"/>
        <v>4.731643</v>
      </c>
      <c r="F113" s="439">
        <f t="shared" si="68"/>
        <v>4.9426549999999994</v>
      </c>
      <c r="G113" s="439">
        <f t="shared" si="68"/>
        <v>3.9412399999999996</v>
      </c>
      <c r="H113" s="439">
        <f t="shared" si="68"/>
        <v>4.8232804342030002</v>
      </c>
      <c r="I113" s="439">
        <f t="shared" si="68"/>
        <v>5.4471781567919999</v>
      </c>
      <c r="J113" s="439">
        <f t="shared" si="68"/>
        <v>5.5186780000000004</v>
      </c>
      <c r="K113" s="440">
        <f t="shared" si="68"/>
        <v>7.2629037573359998</v>
      </c>
      <c r="L113" s="440">
        <f t="shared" si="68"/>
        <v>7.9295030991199997</v>
      </c>
      <c r="M113" s="440">
        <f t="shared" si="68"/>
        <v>7.7940897214799989</v>
      </c>
      <c r="N113" s="444"/>
      <c r="O113" s="441">
        <f t="shared" si="39"/>
        <v>67.858041168930995</v>
      </c>
      <c r="P113" s="400"/>
      <c r="Q113" s="424"/>
      <c r="R113" s="424"/>
      <c r="S113" s="401"/>
      <c r="T113" s="438" t="s">
        <v>131</v>
      </c>
      <c r="U113" s="305">
        <f>U111-U112</f>
        <v>7.7801155620160003</v>
      </c>
      <c r="V113" s="305">
        <f t="shared" ref="V113:AF113" si="69">V111-V112</f>
        <v>6.7483620029680003</v>
      </c>
      <c r="W113" s="305">
        <f t="shared" si="69"/>
        <v>6.6807859598720007</v>
      </c>
      <c r="X113" s="305">
        <f t="shared" si="69"/>
        <v>5.9163652763200005</v>
      </c>
      <c r="Y113" s="305">
        <f t="shared" si="69"/>
        <v>5.8521548053679995</v>
      </c>
      <c r="Z113" s="305">
        <f t="shared" si="69"/>
        <v>5.3955598183760003</v>
      </c>
      <c r="AA113" s="305">
        <f t="shared" si="69"/>
        <v>5.9646167792239995</v>
      </c>
      <c r="AB113" s="305">
        <f t="shared" si="69"/>
        <v>6.5075649450319979</v>
      </c>
      <c r="AC113" s="305">
        <f t="shared" si="69"/>
        <v>6.7534698797599999</v>
      </c>
      <c r="AD113" s="305">
        <f t="shared" si="69"/>
        <v>0</v>
      </c>
      <c r="AE113" s="305">
        <f t="shared" si="69"/>
        <v>0</v>
      </c>
      <c r="AF113" s="305">
        <f t="shared" si="69"/>
        <v>0</v>
      </c>
      <c r="AG113" s="444"/>
      <c r="AH113" s="441">
        <f t="shared" si="67"/>
        <v>57.598995028935995</v>
      </c>
    </row>
    <row r="114" spans="1:34" ht="27.95" customHeight="1" thickTop="1" x14ac:dyDescent="0.2">
      <c r="B114" s="400"/>
      <c r="C114" s="487"/>
      <c r="D114" s="487"/>
      <c r="E114" s="487"/>
      <c r="F114" s="487"/>
      <c r="G114" s="487"/>
      <c r="H114" s="487"/>
      <c r="I114" s="487"/>
      <c r="J114" s="487"/>
      <c r="K114" s="488"/>
      <c r="L114" s="488"/>
      <c r="M114" s="488"/>
      <c r="N114" s="400"/>
      <c r="O114" s="400"/>
      <c r="P114" s="400"/>
      <c r="Q114" s="400"/>
      <c r="R114" s="400"/>
      <c r="S114" s="400"/>
      <c r="T114" s="400"/>
      <c r="U114" s="400"/>
      <c r="V114" s="400"/>
      <c r="W114" s="400"/>
      <c r="X114" s="400"/>
      <c r="Y114" s="400"/>
      <c r="Z114" s="400"/>
      <c r="AA114" s="400"/>
      <c r="AB114" s="400"/>
      <c r="AC114" s="400"/>
      <c r="AD114" s="400"/>
      <c r="AE114" s="400"/>
      <c r="AF114" s="400"/>
      <c r="AG114" s="400"/>
      <c r="AH114" s="444"/>
    </row>
    <row r="115" spans="1:34" ht="27.95" customHeight="1" thickBot="1" x14ac:dyDescent="0.4">
      <c r="A115" s="461" t="s">
        <v>209</v>
      </c>
      <c r="B115" s="483"/>
      <c r="C115" s="442"/>
      <c r="D115" s="442"/>
      <c r="E115" s="442"/>
      <c r="F115" s="442"/>
      <c r="G115" s="442"/>
      <c r="H115" s="442"/>
      <c r="I115" s="442"/>
      <c r="J115" s="442"/>
      <c r="K115" s="443"/>
      <c r="L115" s="443"/>
      <c r="M115" s="443"/>
      <c r="N115" s="444"/>
      <c r="O115" s="482">
        <f t="shared" si="39"/>
        <v>0</v>
      </c>
      <c r="P115" s="400"/>
      <c r="Q115" s="424"/>
      <c r="R115" s="424"/>
      <c r="S115" s="401"/>
      <c r="T115" s="461" t="s">
        <v>209</v>
      </c>
      <c r="U115" s="421"/>
      <c r="V115" s="421"/>
      <c r="W115" s="421"/>
      <c r="X115" s="421"/>
      <c r="Y115" s="421"/>
      <c r="Z115" s="421"/>
      <c r="AA115" s="421"/>
      <c r="AB115" s="421"/>
      <c r="AC115" s="421"/>
      <c r="AD115" s="421"/>
      <c r="AE115" s="421"/>
      <c r="AF115" s="421"/>
      <c r="AG115" s="444"/>
      <c r="AH115" s="484"/>
    </row>
    <row r="116" spans="1:34" ht="27.95" customHeight="1" thickTop="1" thickBot="1" x14ac:dyDescent="0.45">
      <c r="A116" s="426" t="s">
        <v>439</v>
      </c>
      <c r="B116" s="427">
        <v>2.1330000000000002E-2</v>
      </c>
      <c r="C116" s="427">
        <v>2.3120000000000002E-2</v>
      </c>
      <c r="D116" s="427">
        <v>5.74E-2</v>
      </c>
      <c r="E116" s="427">
        <v>7.4429999999999996E-2</v>
      </c>
      <c r="F116" s="427">
        <v>0.21400999999999998</v>
      </c>
      <c r="G116" s="427">
        <v>0.51700000000000002</v>
      </c>
      <c r="H116" s="427">
        <v>0.32430999999999999</v>
      </c>
      <c r="I116" s="427">
        <v>2.7980000000000001E-2</v>
      </c>
      <c r="J116" s="427">
        <v>0.14732000000000001</v>
      </c>
      <c r="K116" s="428">
        <v>0</v>
      </c>
      <c r="L116" s="428">
        <v>0</v>
      </c>
      <c r="M116" s="428">
        <v>0</v>
      </c>
      <c r="N116" s="444"/>
      <c r="O116" s="430">
        <f t="shared" si="39"/>
        <v>1.4068999999999998</v>
      </c>
      <c r="P116" s="400"/>
      <c r="Q116" s="424"/>
      <c r="R116" s="424"/>
      <c r="S116" s="401"/>
      <c r="T116" s="426" t="s">
        <v>439</v>
      </c>
      <c r="U116" s="432">
        <v>0</v>
      </c>
      <c r="V116" s="432">
        <v>0</v>
      </c>
      <c r="W116" s="432">
        <v>0</v>
      </c>
      <c r="X116" s="432">
        <v>0</v>
      </c>
      <c r="Y116" s="432">
        <v>0</v>
      </c>
      <c r="Z116" s="432">
        <v>0</v>
      </c>
      <c r="AA116" s="432">
        <v>0</v>
      </c>
      <c r="AB116" s="432">
        <v>0</v>
      </c>
      <c r="AC116" s="432">
        <v>0</v>
      </c>
      <c r="AD116" s="432">
        <v>0</v>
      </c>
      <c r="AE116" s="432">
        <v>0</v>
      </c>
      <c r="AF116" s="432">
        <v>0</v>
      </c>
      <c r="AH116" s="430">
        <f>SUM(U116:AF116)</f>
        <v>0</v>
      </c>
    </row>
    <row r="117" spans="1:34" ht="27.95" customHeight="1" thickTop="1" x14ac:dyDescent="0.4">
      <c r="A117" s="433" t="s">
        <v>129</v>
      </c>
      <c r="B117" s="453">
        <f>B116</f>
        <v>2.1330000000000002E-2</v>
      </c>
      <c r="C117" s="453">
        <f>C116</f>
        <v>2.3120000000000002E-2</v>
      </c>
      <c r="D117" s="453">
        <f t="shared" ref="D117:M117" si="70">D116</f>
        <v>5.74E-2</v>
      </c>
      <c r="E117" s="453">
        <f t="shared" si="70"/>
        <v>7.4429999999999996E-2</v>
      </c>
      <c r="F117" s="453">
        <f t="shared" si="70"/>
        <v>0.21400999999999998</v>
      </c>
      <c r="G117" s="453">
        <f t="shared" si="70"/>
        <v>0.51700000000000002</v>
      </c>
      <c r="H117" s="453">
        <f t="shared" si="70"/>
        <v>0.32430999999999999</v>
      </c>
      <c r="I117" s="453">
        <f t="shared" si="70"/>
        <v>2.7980000000000001E-2</v>
      </c>
      <c r="J117" s="453">
        <f t="shared" si="70"/>
        <v>0.14732000000000001</v>
      </c>
      <c r="K117" s="454">
        <f t="shared" si="70"/>
        <v>0</v>
      </c>
      <c r="L117" s="454">
        <f t="shared" si="70"/>
        <v>0</v>
      </c>
      <c r="M117" s="454">
        <f t="shared" si="70"/>
        <v>0</v>
      </c>
      <c r="N117" s="444"/>
      <c r="O117" s="430">
        <f t="shared" si="39"/>
        <v>1.4068999999999998</v>
      </c>
      <c r="P117" s="400"/>
      <c r="Q117" s="424"/>
      <c r="R117" s="424"/>
      <c r="S117" s="401"/>
      <c r="T117" s="433" t="s">
        <v>129</v>
      </c>
      <c r="U117" s="435">
        <f>U116</f>
        <v>0</v>
      </c>
      <c r="V117" s="435">
        <f t="shared" ref="V117:AF117" si="71">V116</f>
        <v>0</v>
      </c>
      <c r="W117" s="435">
        <f t="shared" si="71"/>
        <v>0</v>
      </c>
      <c r="X117" s="435">
        <f t="shared" si="71"/>
        <v>0</v>
      </c>
      <c r="Y117" s="435">
        <f t="shared" si="71"/>
        <v>0</v>
      </c>
      <c r="Z117" s="435">
        <f t="shared" si="71"/>
        <v>0</v>
      </c>
      <c r="AA117" s="435">
        <f t="shared" si="71"/>
        <v>0</v>
      </c>
      <c r="AB117" s="435">
        <f t="shared" si="71"/>
        <v>0</v>
      </c>
      <c r="AC117" s="435">
        <f t="shared" si="71"/>
        <v>0</v>
      </c>
      <c r="AD117" s="435">
        <f t="shared" si="71"/>
        <v>0</v>
      </c>
      <c r="AE117" s="435">
        <f t="shared" si="71"/>
        <v>0</v>
      </c>
      <c r="AF117" s="435">
        <f t="shared" si="71"/>
        <v>0</v>
      </c>
      <c r="AH117" s="430">
        <f t="shared" ref="AH117:AH119" si="72">SUM(U117:AF117)</f>
        <v>0</v>
      </c>
    </row>
    <row r="118" spans="1:34" ht="27.95" customHeight="1" x14ac:dyDescent="0.4">
      <c r="A118" s="436" t="s">
        <v>130</v>
      </c>
      <c r="B118" s="434">
        <v>0</v>
      </c>
      <c r="C118" s="434">
        <v>0</v>
      </c>
      <c r="D118" s="434">
        <v>0</v>
      </c>
      <c r="E118" s="434"/>
      <c r="F118" s="434">
        <v>0</v>
      </c>
      <c r="G118" s="434">
        <v>0</v>
      </c>
      <c r="H118" s="434">
        <v>0</v>
      </c>
      <c r="I118" s="434">
        <v>0</v>
      </c>
      <c r="J118" s="434">
        <v>0</v>
      </c>
      <c r="K118" s="435"/>
      <c r="L118" s="435"/>
      <c r="M118" s="435"/>
      <c r="N118" s="444"/>
      <c r="O118" s="437">
        <f t="shared" si="39"/>
        <v>0</v>
      </c>
      <c r="P118" s="400"/>
      <c r="Q118" s="424"/>
      <c r="R118" s="424"/>
      <c r="S118" s="401"/>
      <c r="T118" s="436" t="s">
        <v>130</v>
      </c>
      <c r="U118" s="435">
        <v>0</v>
      </c>
      <c r="V118" s="435">
        <v>0</v>
      </c>
      <c r="W118" s="435">
        <v>0</v>
      </c>
      <c r="X118" s="435">
        <v>0</v>
      </c>
      <c r="Y118" s="435">
        <v>0</v>
      </c>
      <c r="Z118" s="435">
        <v>0</v>
      </c>
      <c r="AA118" s="435">
        <v>0</v>
      </c>
      <c r="AB118" s="435">
        <v>0</v>
      </c>
      <c r="AC118" s="435">
        <v>0</v>
      </c>
      <c r="AD118" s="435">
        <v>0</v>
      </c>
      <c r="AE118" s="435">
        <v>0</v>
      </c>
      <c r="AF118" s="435">
        <v>0</v>
      </c>
      <c r="AH118" s="437">
        <f t="shared" si="72"/>
        <v>0</v>
      </c>
    </row>
    <row r="119" spans="1:34" ht="27.95" customHeight="1" thickBot="1" x14ac:dyDescent="0.45">
      <c r="A119" s="438" t="s">
        <v>131</v>
      </c>
      <c r="B119" s="439">
        <f>B117-B118</f>
        <v>2.1330000000000002E-2</v>
      </c>
      <c r="C119" s="439">
        <f>C117-C118</f>
        <v>2.3120000000000002E-2</v>
      </c>
      <c r="D119" s="439">
        <f t="shared" ref="D119:M119" si="73">D117-D118</f>
        <v>5.74E-2</v>
      </c>
      <c r="E119" s="439">
        <f t="shared" si="73"/>
        <v>7.4429999999999996E-2</v>
      </c>
      <c r="F119" s="439">
        <f t="shared" si="73"/>
        <v>0.21400999999999998</v>
      </c>
      <c r="G119" s="439">
        <f t="shared" si="73"/>
        <v>0.51700000000000002</v>
      </c>
      <c r="H119" s="439">
        <f t="shared" si="73"/>
        <v>0.32430999999999999</v>
      </c>
      <c r="I119" s="439">
        <f t="shared" si="73"/>
        <v>2.7980000000000001E-2</v>
      </c>
      <c r="J119" s="439">
        <f t="shared" si="73"/>
        <v>0.14732000000000001</v>
      </c>
      <c r="K119" s="440">
        <f t="shared" si="73"/>
        <v>0</v>
      </c>
      <c r="L119" s="440">
        <f t="shared" si="73"/>
        <v>0</v>
      </c>
      <c r="M119" s="440">
        <f t="shared" si="73"/>
        <v>0</v>
      </c>
      <c r="N119" s="444"/>
      <c r="O119" s="441">
        <f>SUM(B119:M119)</f>
        <v>1.4068999999999998</v>
      </c>
      <c r="P119" s="400"/>
      <c r="Q119" s="424"/>
      <c r="R119" s="424"/>
      <c r="S119" s="401"/>
      <c r="T119" s="438" t="s">
        <v>131</v>
      </c>
      <c r="U119" s="440">
        <f>U117-U118</f>
        <v>0</v>
      </c>
      <c r="V119" s="440">
        <f t="shared" ref="V119:AF119" si="74">V117-V118</f>
        <v>0</v>
      </c>
      <c r="W119" s="440">
        <f t="shared" si="74"/>
        <v>0</v>
      </c>
      <c r="X119" s="440">
        <f t="shared" si="74"/>
        <v>0</v>
      </c>
      <c r="Y119" s="440">
        <f t="shared" si="74"/>
        <v>0</v>
      </c>
      <c r="Z119" s="440">
        <f t="shared" si="74"/>
        <v>0</v>
      </c>
      <c r="AA119" s="440">
        <f t="shared" si="74"/>
        <v>0</v>
      </c>
      <c r="AB119" s="440">
        <f t="shared" si="74"/>
        <v>0</v>
      </c>
      <c r="AC119" s="440">
        <f t="shared" si="74"/>
        <v>0</v>
      </c>
      <c r="AD119" s="440">
        <f t="shared" si="74"/>
        <v>0</v>
      </c>
      <c r="AE119" s="440">
        <f t="shared" si="74"/>
        <v>0</v>
      </c>
      <c r="AF119" s="440">
        <f t="shared" si="74"/>
        <v>0</v>
      </c>
      <c r="AH119" s="441">
        <f t="shared" si="72"/>
        <v>0</v>
      </c>
    </row>
    <row r="120" spans="1:34" ht="27.95" customHeight="1" thickTop="1" x14ac:dyDescent="0.3">
      <c r="A120" s="446"/>
      <c r="B120" s="446"/>
      <c r="C120" s="489"/>
      <c r="D120" s="489"/>
      <c r="E120" s="489"/>
      <c r="F120" s="489"/>
      <c r="G120" s="489"/>
      <c r="H120" s="489"/>
      <c r="I120" s="489"/>
      <c r="J120" s="489"/>
      <c r="K120" s="490"/>
      <c r="L120" s="490"/>
      <c r="M120" s="490"/>
      <c r="N120" s="446"/>
      <c r="O120" s="446"/>
      <c r="P120" s="446"/>
      <c r="Q120" s="446"/>
      <c r="R120" s="446"/>
      <c r="S120" s="446"/>
      <c r="T120" s="446"/>
      <c r="U120" s="446"/>
      <c r="V120" s="446"/>
      <c r="W120" s="446"/>
      <c r="X120" s="446"/>
      <c r="Y120" s="446"/>
      <c r="Z120" s="446"/>
      <c r="AA120" s="446"/>
      <c r="AB120" s="446"/>
      <c r="AC120" s="446"/>
      <c r="AD120" s="446"/>
      <c r="AE120" s="446"/>
      <c r="AF120" s="446"/>
      <c r="AG120" s="446"/>
      <c r="AH120" s="446"/>
    </row>
    <row r="121" spans="1:34" ht="27.95" customHeight="1" thickBot="1" x14ac:dyDescent="0.4">
      <c r="A121" s="420" t="s">
        <v>325</v>
      </c>
      <c r="B121" s="483"/>
      <c r="C121" s="442"/>
      <c r="D121" s="442"/>
      <c r="E121" s="442"/>
      <c r="F121" s="442"/>
      <c r="G121" s="442"/>
      <c r="H121" s="442"/>
      <c r="I121" s="442"/>
      <c r="J121" s="442"/>
      <c r="K121" s="443"/>
      <c r="L121" s="443"/>
      <c r="M121" s="443"/>
      <c r="N121" s="402"/>
      <c r="O121" s="484"/>
      <c r="P121" s="400"/>
      <c r="Q121" s="424"/>
      <c r="R121" s="424"/>
      <c r="S121" s="401"/>
      <c r="T121" s="420" t="s">
        <v>325</v>
      </c>
      <c r="U121" s="421"/>
      <c r="V121" s="421"/>
      <c r="W121" s="421"/>
      <c r="X121" s="421"/>
      <c r="Y121" s="421"/>
      <c r="Z121" s="421"/>
      <c r="AA121" s="483"/>
      <c r="AB121" s="483"/>
      <c r="AC121" s="483"/>
      <c r="AD121" s="483"/>
      <c r="AE121" s="483"/>
      <c r="AF121" s="483"/>
      <c r="AH121" s="484"/>
    </row>
    <row r="122" spans="1:34" ht="27.75" customHeight="1" thickTop="1" thickBot="1" x14ac:dyDescent="0.45">
      <c r="A122" s="436" t="s">
        <v>440</v>
      </c>
      <c r="B122" s="453">
        <v>23.48676</v>
      </c>
      <c r="C122" s="453">
        <v>20.619900000000001</v>
      </c>
      <c r="D122" s="453">
        <v>20.109470000000002</v>
      </c>
      <c r="E122" s="453">
        <v>18.156289999999998</v>
      </c>
      <c r="F122" s="453">
        <v>18.046869999999998</v>
      </c>
      <c r="G122" s="453">
        <v>16.73283</v>
      </c>
      <c r="H122" s="453">
        <v>17.911899999999999</v>
      </c>
      <c r="I122" s="453">
        <v>18.934519999999999</v>
      </c>
      <c r="J122" s="453">
        <v>20.826750000000001</v>
      </c>
      <c r="K122" s="454">
        <v>17.340814080536003</v>
      </c>
      <c r="L122" s="454">
        <v>20.897915167080004</v>
      </c>
      <c r="M122" s="454">
        <v>21.894531495359999</v>
      </c>
      <c r="N122" s="444"/>
      <c r="O122" s="430">
        <f>SUM(B122:M122)</f>
        <v>234.958550742976</v>
      </c>
      <c r="P122" s="400"/>
      <c r="Q122" s="300"/>
      <c r="R122" s="300"/>
      <c r="S122" s="431"/>
      <c r="T122" s="436" t="s">
        <v>440</v>
      </c>
      <c r="U122" s="455">
        <v>21.493055069168005</v>
      </c>
      <c r="V122" s="455">
        <v>21.408207796056001</v>
      </c>
      <c r="W122" s="455">
        <v>21.165908191728004</v>
      </c>
      <c r="X122" s="455">
        <v>15.165833440280002</v>
      </c>
      <c r="Y122" s="455">
        <v>17.999724581160002</v>
      </c>
      <c r="Z122" s="455">
        <v>16.826993978343999</v>
      </c>
      <c r="AA122" s="455">
        <v>19.186771978480003</v>
      </c>
      <c r="AB122" s="455">
        <v>20.448997038304</v>
      </c>
      <c r="AC122" s="455">
        <v>17.932917983135997</v>
      </c>
      <c r="AD122" s="455"/>
      <c r="AE122" s="455"/>
      <c r="AF122" s="455"/>
      <c r="AH122" s="430">
        <f>SUM(U122:AF122)</f>
        <v>171.62841005665604</v>
      </c>
    </row>
    <row r="123" spans="1:34" ht="27.95" customHeight="1" thickTop="1" x14ac:dyDescent="0.4">
      <c r="A123" s="433" t="s">
        <v>129</v>
      </c>
      <c r="B123" s="453">
        <f t="shared" ref="B123:M123" si="75">SUM(B122:B122)</f>
        <v>23.48676</v>
      </c>
      <c r="C123" s="453">
        <f t="shared" si="75"/>
        <v>20.619900000000001</v>
      </c>
      <c r="D123" s="453">
        <f t="shared" si="75"/>
        <v>20.109470000000002</v>
      </c>
      <c r="E123" s="453">
        <f t="shared" si="75"/>
        <v>18.156289999999998</v>
      </c>
      <c r="F123" s="453">
        <f t="shared" si="75"/>
        <v>18.046869999999998</v>
      </c>
      <c r="G123" s="453">
        <f t="shared" si="75"/>
        <v>16.73283</v>
      </c>
      <c r="H123" s="453">
        <f t="shared" si="75"/>
        <v>17.911899999999999</v>
      </c>
      <c r="I123" s="453">
        <f t="shared" si="75"/>
        <v>18.934519999999999</v>
      </c>
      <c r="J123" s="453">
        <f t="shared" si="75"/>
        <v>20.826750000000001</v>
      </c>
      <c r="K123" s="454">
        <f t="shared" si="75"/>
        <v>17.340814080536003</v>
      </c>
      <c r="L123" s="454">
        <f t="shared" si="75"/>
        <v>20.897915167080004</v>
      </c>
      <c r="M123" s="454">
        <f t="shared" si="75"/>
        <v>21.894531495359999</v>
      </c>
      <c r="N123" s="402"/>
      <c r="O123" s="430">
        <f>SUM(B123:M123)</f>
        <v>234.958550742976</v>
      </c>
      <c r="P123" s="400"/>
      <c r="Q123" s="424"/>
      <c r="R123" s="424"/>
      <c r="S123" s="401"/>
      <c r="T123" s="433" t="s">
        <v>129</v>
      </c>
      <c r="U123" s="454">
        <f t="shared" ref="U123:AF123" si="76">SUM(U122:U122)</f>
        <v>21.493055069168005</v>
      </c>
      <c r="V123" s="454">
        <f t="shared" si="76"/>
        <v>21.408207796056001</v>
      </c>
      <c r="W123" s="454">
        <f t="shared" si="76"/>
        <v>21.165908191728004</v>
      </c>
      <c r="X123" s="454">
        <f t="shared" si="76"/>
        <v>15.165833440280002</v>
      </c>
      <c r="Y123" s="454">
        <f t="shared" si="76"/>
        <v>17.999724581160002</v>
      </c>
      <c r="Z123" s="454">
        <f t="shared" si="76"/>
        <v>16.826993978343999</v>
      </c>
      <c r="AA123" s="454">
        <f t="shared" si="76"/>
        <v>19.186771978480003</v>
      </c>
      <c r="AB123" s="454">
        <f t="shared" si="76"/>
        <v>20.448997038304</v>
      </c>
      <c r="AC123" s="454">
        <f t="shared" si="76"/>
        <v>17.932917983135997</v>
      </c>
      <c r="AD123" s="454">
        <f t="shared" si="76"/>
        <v>0</v>
      </c>
      <c r="AE123" s="454">
        <f t="shared" si="76"/>
        <v>0</v>
      </c>
      <c r="AF123" s="454">
        <f t="shared" si="76"/>
        <v>0</v>
      </c>
      <c r="AH123" s="430">
        <f t="shared" ref="AH123:AH125" si="77">SUM(U123:AF123)</f>
        <v>171.62841005665604</v>
      </c>
    </row>
    <row r="124" spans="1:34" ht="27.95" customHeight="1" x14ac:dyDescent="0.4">
      <c r="A124" s="436" t="s">
        <v>130</v>
      </c>
      <c r="B124" s="434">
        <v>8.1042047000000006E-2</v>
      </c>
      <c r="C124" s="434">
        <v>9.3560733999999937E-2</v>
      </c>
      <c r="D124" s="434">
        <v>8.6797355000000007E-2</v>
      </c>
      <c r="E124" s="434">
        <v>6.4741056000000005E-2</v>
      </c>
      <c r="F124" s="434">
        <v>6.4285914178000003E-2</v>
      </c>
      <c r="G124" s="434">
        <v>4.6171485999999998E-2</v>
      </c>
      <c r="H124" s="434">
        <v>4.7621236999999997E-2</v>
      </c>
      <c r="I124" s="434">
        <v>6.2990451000000003E-2</v>
      </c>
      <c r="J124" s="434">
        <v>6.4582212999999999E-2</v>
      </c>
      <c r="K124" s="435"/>
      <c r="L124" s="435"/>
      <c r="M124" s="435"/>
      <c r="N124" s="402"/>
      <c r="O124" s="437">
        <f>SUM(B124:M124)</f>
        <v>0.61179249317799989</v>
      </c>
      <c r="P124" s="400"/>
      <c r="Q124" s="424"/>
      <c r="R124" s="424"/>
      <c r="S124" s="401"/>
      <c r="T124" s="436" t="s">
        <v>130</v>
      </c>
      <c r="U124" s="435">
        <v>0</v>
      </c>
      <c r="V124" s="435">
        <v>0</v>
      </c>
      <c r="W124" s="435">
        <v>0</v>
      </c>
      <c r="X124" s="435">
        <v>0</v>
      </c>
      <c r="Y124" s="435">
        <v>0</v>
      </c>
      <c r="Z124" s="435">
        <v>0</v>
      </c>
      <c r="AA124" s="435">
        <v>0</v>
      </c>
      <c r="AB124" s="435">
        <v>0</v>
      </c>
      <c r="AC124" s="435">
        <v>0</v>
      </c>
      <c r="AD124" s="435">
        <v>0</v>
      </c>
      <c r="AE124" s="435">
        <v>0</v>
      </c>
      <c r="AF124" s="435">
        <v>0</v>
      </c>
      <c r="AH124" s="437">
        <f t="shared" si="77"/>
        <v>0</v>
      </c>
    </row>
    <row r="125" spans="1:34" ht="27.95" customHeight="1" thickBot="1" x14ac:dyDescent="0.45">
      <c r="A125" s="438" t="s">
        <v>131</v>
      </c>
      <c r="B125" s="439">
        <f>B123-B124</f>
        <v>23.405717953</v>
      </c>
      <c r="C125" s="439">
        <f>C123-C124</f>
        <v>20.526339266000001</v>
      </c>
      <c r="D125" s="439">
        <f t="shared" ref="D125:M125" si="78">D123-D124</f>
        <v>20.022672645</v>
      </c>
      <c r="E125" s="439">
        <f t="shared" si="78"/>
        <v>18.091548943999999</v>
      </c>
      <c r="F125" s="439">
        <f t="shared" si="78"/>
        <v>17.982584085821998</v>
      </c>
      <c r="G125" s="439">
        <f t="shared" si="78"/>
        <v>16.686658514000001</v>
      </c>
      <c r="H125" s="439">
        <f t="shared" si="78"/>
        <v>17.864278762999998</v>
      </c>
      <c r="I125" s="439">
        <f t="shared" si="78"/>
        <v>18.871529548999998</v>
      </c>
      <c r="J125" s="439">
        <f t="shared" si="78"/>
        <v>20.762167786999999</v>
      </c>
      <c r="K125" s="440">
        <f t="shared" si="78"/>
        <v>17.340814080536003</v>
      </c>
      <c r="L125" s="440">
        <f t="shared" si="78"/>
        <v>20.897915167080004</v>
      </c>
      <c r="M125" s="440">
        <f t="shared" si="78"/>
        <v>21.894531495359999</v>
      </c>
      <c r="N125" s="402"/>
      <c r="O125" s="441">
        <f>SUM(B125:M125)</f>
        <v>234.34675824979803</v>
      </c>
      <c r="P125" s="400"/>
      <c r="Q125" s="424"/>
      <c r="R125" s="424"/>
      <c r="S125" s="401"/>
      <c r="T125" s="438" t="s">
        <v>131</v>
      </c>
      <c r="U125" s="440">
        <f>U123-U124</f>
        <v>21.493055069168005</v>
      </c>
      <c r="V125" s="440">
        <f t="shared" ref="V125:AF125" si="79">V123-V124</f>
        <v>21.408207796056001</v>
      </c>
      <c r="W125" s="440">
        <f t="shared" si="79"/>
        <v>21.165908191728004</v>
      </c>
      <c r="X125" s="440">
        <f t="shared" si="79"/>
        <v>15.165833440280002</v>
      </c>
      <c r="Y125" s="440">
        <f t="shared" si="79"/>
        <v>17.999724581160002</v>
      </c>
      <c r="Z125" s="440">
        <f t="shared" si="79"/>
        <v>16.826993978343999</v>
      </c>
      <c r="AA125" s="440">
        <f t="shared" si="79"/>
        <v>19.186771978480003</v>
      </c>
      <c r="AB125" s="440">
        <f t="shared" si="79"/>
        <v>20.448997038304</v>
      </c>
      <c r="AC125" s="440">
        <f t="shared" si="79"/>
        <v>17.932917983135997</v>
      </c>
      <c r="AD125" s="440">
        <f t="shared" si="79"/>
        <v>0</v>
      </c>
      <c r="AE125" s="440">
        <f t="shared" si="79"/>
        <v>0</v>
      </c>
      <c r="AF125" s="440">
        <f t="shared" si="79"/>
        <v>0</v>
      </c>
      <c r="AH125" s="441">
        <f t="shared" si="77"/>
        <v>171.62841005665604</v>
      </c>
    </row>
    <row r="126" spans="1:34" ht="27.95" customHeight="1" thickTop="1" x14ac:dyDescent="0.4">
      <c r="A126" s="446"/>
      <c r="B126" s="447"/>
      <c r="C126" s="447"/>
      <c r="D126" s="447"/>
      <c r="E126" s="447"/>
      <c r="F126" s="447"/>
      <c r="G126" s="447"/>
      <c r="H126" s="447"/>
      <c r="I126" s="447"/>
      <c r="J126" s="447"/>
      <c r="K126" s="448"/>
      <c r="L126" s="448"/>
      <c r="M126" s="448"/>
      <c r="N126" s="402"/>
      <c r="O126" s="449"/>
      <c r="P126" s="400"/>
      <c r="Q126" s="424"/>
      <c r="R126" s="424"/>
      <c r="S126" s="401"/>
      <c r="T126" s="446"/>
      <c r="U126" s="306"/>
      <c r="V126" s="306"/>
      <c r="W126" s="306"/>
      <c r="X126" s="306"/>
      <c r="Y126" s="306"/>
      <c r="Z126" s="306"/>
      <c r="AA126" s="306"/>
      <c r="AB126" s="306"/>
      <c r="AC126" s="306"/>
      <c r="AD126" s="306"/>
      <c r="AE126" s="306"/>
      <c r="AF126" s="306"/>
      <c r="AH126" s="449"/>
    </row>
    <row r="127" spans="1:34" ht="27.95" customHeight="1" thickBot="1" x14ac:dyDescent="0.4">
      <c r="A127" s="420" t="s">
        <v>357</v>
      </c>
      <c r="B127" s="483"/>
      <c r="C127" s="442"/>
      <c r="D127" s="442"/>
      <c r="E127" s="442"/>
      <c r="F127" s="442"/>
      <c r="G127" s="442"/>
      <c r="H127" s="442"/>
      <c r="I127" s="442"/>
      <c r="J127" s="442"/>
      <c r="K127" s="443"/>
      <c r="L127" s="443"/>
      <c r="M127" s="443"/>
      <c r="N127" s="402"/>
      <c r="O127" s="484"/>
      <c r="P127" s="400"/>
      <c r="Q127" s="424"/>
      <c r="R127" s="424"/>
      <c r="S127" s="401"/>
      <c r="T127" s="420" t="s">
        <v>357</v>
      </c>
      <c r="U127" s="307"/>
      <c r="V127" s="307"/>
      <c r="W127" s="307"/>
      <c r="X127" s="307"/>
      <c r="Y127" s="307"/>
      <c r="Z127" s="307"/>
      <c r="AA127" s="307"/>
      <c r="AB127" s="307"/>
      <c r="AC127" s="307"/>
      <c r="AD127" s="307"/>
      <c r="AE127" s="307"/>
      <c r="AF127" s="307"/>
      <c r="AH127" s="484"/>
    </row>
    <row r="128" spans="1:34" ht="27.95" customHeight="1" thickTop="1" thickBot="1" x14ac:dyDescent="0.45">
      <c r="A128" s="426" t="s">
        <v>358</v>
      </c>
      <c r="B128" s="427">
        <v>9.9470000000000003E-2</v>
      </c>
      <c r="C128" s="427">
        <v>0.38159999999999999</v>
      </c>
      <c r="D128" s="427">
        <v>0.42632999999999999</v>
      </c>
      <c r="E128" s="427">
        <v>0.37658000000000003</v>
      </c>
      <c r="F128" s="427">
        <v>0.38025999999999999</v>
      </c>
      <c r="G128" s="427">
        <v>0.34201999999999999</v>
      </c>
      <c r="H128" s="427">
        <v>0.31476999999999999</v>
      </c>
      <c r="I128" s="427">
        <v>0.39300000000000002</v>
      </c>
      <c r="J128" s="427">
        <v>8.4029999999999994E-2</v>
      </c>
      <c r="K128" s="428">
        <v>0.70979957291199991</v>
      </c>
      <c r="L128" s="428">
        <v>0.83361642698400007</v>
      </c>
      <c r="M128" s="428">
        <v>0.74403999999999992</v>
      </c>
      <c r="N128" s="402"/>
      <c r="O128" s="430">
        <f>SUM(B128:M128)</f>
        <v>5.0855159998959998</v>
      </c>
      <c r="P128" s="400"/>
      <c r="Q128" s="424"/>
      <c r="R128" s="424"/>
      <c r="S128" s="401"/>
      <c r="T128" s="426" t="s">
        <v>358</v>
      </c>
      <c r="U128" s="432">
        <v>0.722163226544</v>
      </c>
      <c r="V128" s="432">
        <v>0.69928476283999985</v>
      </c>
      <c r="W128" s="432">
        <v>0.71067211042399991</v>
      </c>
      <c r="X128" s="432">
        <v>0.63177762692000006</v>
      </c>
      <c r="Y128" s="432">
        <v>0.55847348781600004</v>
      </c>
      <c r="Z128" s="432">
        <v>0.52615688525599991</v>
      </c>
      <c r="AA128" s="491">
        <v>0.59666530304799992</v>
      </c>
      <c r="AB128" s="491">
        <v>0.62589737036000015</v>
      </c>
      <c r="AC128" s="491">
        <v>0.67482952657600004</v>
      </c>
      <c r="AD128" s="491"/>
      <c r="AE128" s="491"/>
      <c r="AF128" s="491"/>
      <c r="AH128" s="430">
        <f>SUM(U128:AF128)</f>
        <v>5.7459202997840002</v>
      </c>
    </row>
    <row r="129" spans="1:34" ht="27.95" customHeight="1" thickTop="1" x14ac:dyDescent="0.4">
      <c r="A129" s="433" t="s">
        <v>129</v>
      </c>
      <c r="B129" s="453">
        <f>B128</f>
        <v>9.9470000000000003E-2</v>
      </c>
      <c r="C129" s="453">
        <f>C128</f>
        <v>0.38159999999999999</v>
      </c>
      <c r="D129" s="453">
        <f t="shared" ref="D129:M129" si="80">D128</f>
        <v>0.42632999999999999</v>
      </c>
      <c r="E129" s="453">
        <f t="shared" si="80"/>
        <v>0.37658000000000003</v>
      </c>
      <c r="F129" s="453">
        <f t="shared" si="80"/>
        <v>0.38025999999999999</v>
      </c>
      <c r="G129" s="453">
        <f t="shared" si="80"/>
        <v>0.34201999999999999</v>
      </c>
      <c r="H129" s="453">
        <f t="shared" si="80"/>
        <v>0.31476999999999999</v>
      </c>
      <c r="I129" s="453">
        <f t="shared" si="80"/>
        <v>0.39300000000000002</v>
      </c>
      <c r="J129" s="453">
        <f t="shared" si="80"/>
        <v>8.4029999999999994E-2</v>
      </c>
      <c r="K129" s="454">
        <f t="shared" si="80"/>
        <v>0.70979957291199991</v>
      </c>
      <c r="L129" s="454">
        <f t="shared" si="80"/>
        <v>0.83361642698400007</v>
      </c>
      <c r="M129" s="454">
        <f t="shared" si="80"/>
        <v>0.74403999999999992</v>
      </c>
      <c r="N129" s="402"/>
      <c r="O129" s="430">
        <f>SUM(B129:M129)</f>
        <v>5.0855159998959998</v>
      </c>
      <c r="P129" s="400"/>
      <c r="Q129" s="424"/>
      <c r="R129" s="424"/>
      <c r="S129" s="401"/>
      <c r="T129" s="433" t="s">
        <v>129</v>
      </c>
      <c r="U129" s="435">
        <f>U128</f>
        <v>0.722163226544</v>
      </c>
      <c r="V129" s="435">
        <f t="shared" ref="V129:AF129" si="81">V128</f>
        <v>0.69928476283999985</v>
      </c>
      <c r="W129" s="435">
        <f t="shared" si="81"/>
        <v>0.71067211042399991</v>
      </c>
      <c r="X129" s="435">
        <f t="shared" si="81"/>
        <v>0.63177762692000006</v>
      </c>
      <c r="Y129" s="435">
        <f t="shared" si="81"/>
        <v>0.55847348781600004</v>
      </c>
      <c r="Z129" s="435">
        <f t="shared" si="81"/>
        <v>0.52615688525599991</v>
      </c>
      <c r="AA129" s="435">
        <f t="shared" si="81"/>
        <v>0.59666530304799992</v>
      </c>
      <c r="AB129" s="435">
        <f t="shared" si="81"/>
        <v>0.62589737036000015</v>
      </c>
      <c r="AC129" s="435">
        <f t="shared" si="81"/>
        <v>0.67482952657600004</v>
      </c>
      <c r="AD129" s="435">
        <f t="shared" si="81"/>
        <v>0</v>
      </c>
      <c r="AE129" s="435">
        <f t="shared" si="81"/>
        <v>0</v>
      </c>
      <c r="AF129" s="435">
        <f t="shared" si="81"/>
        <v>0</v>
      </c>
      <c r="AH129" s="430">
        <f>SUM(U129:AF129)</f>
        <v>5.7459202997840002</v>
      </c>
    </row>
    <row r="130" spans="1:34" ht="27.95" customHeight="1" x14ac:dyDescent="0.4">
      <c r="A130" s="436" t="s">
        <v>130</v>
      </c>
      <c r="B130" s="434">
        <v>2.0869999999999999E-3</v>
      </c>
      <c r="C130" s="434">
        <v>2.0010000000000002E-3</v>
      </c>
      <c r="D130" s="434">
        <v>2E-3</v>
      </c>
      <c r="E130" s="434">
        <v>2E-3</v>
      </c>
      <c r="F130" s="434">
        <v>2E-3</v>
      </c>
      <c r="G130" s="434">
        <v>2E-3</v>
      </c>
      <c r="H130" s="434">
        <v>2E-3</v>
      </c>
      <c r="I130" s="434">
        <v>2E-3</v>
      </c>
      <c r="J130" s="434">
        <v>5.0000000000000001E-4</v>
      </c>
      <c r="K130" s="435"/>
      <c r="L130" s="435"/>
      <c r="M130" s="435"/>
      <c r="N130" s="402"/>
      <c r="O130" s="437">
        <f>SUM(B130:M130)</f>
        <v>1.6587999999999999E-2</v>
      </c>
      <c r="P130" s="400"/>
      <c r="Q130" s="424"/>
      <c r="R130" s="424"/>
      <c r="S130" s="401"/>
      <c r="T130" s="436" t="s">
        <v>130</v>
      </c>
      <c r="U130" s="435">
        <v>0</v>
      </c>
      <c r="V130" s="435">
        <v>0</v>
      </c>
      <c r="W130" s="435">
        <v>0</v>
      </c>
      <c r="X130" s="435">
        <v>0</v>
      </c>
      <c r="Y130" s="435">
        <v>0</v>
      </c>
      <c r="Z130" s="435">
        <v>0</v>
      </c>
      <c r="AA130" s="435">
        <v>0</v>
      </c>
      <c r="AB130" s="435">
        <v>0</v>
      </c>
      <c r="AC130" s="435">
        <v>0</v>
      </c>
      <c r="AD130" s="435">
        <v>0</v>
      </c>
      <c r="AE130" s="435">
        <v>0</v>
      </c>
      <c r="AF130" s="435">
        <v>0</v>
      </c>
      <c r="AH130" s="437">
        <f>SUM(U130:AF130)</f>
        <v>0</v>
      </c>
    </row>
    <row r="131" spans="1:34" ht="27.95" customHeight="1" thickBot="1" x14ac:dyDescent="0.45">
      <c r="A131" s="438" t="s">
        <v>131</v>
      </c>
      <c r="B131" s="439">
        <f>B129-B130</f>
        <v>9.7382999999999997E-2</v>
      </c>
      <c r="C131" s="439">
        <f>C129-C130</f>
        <v>0.37959900000000002</v>
      </c>
      <c r="D131" s="439">
        <f t="shared" ref="D131:M131" si="82">D129-D130</f>
        <v>0.42432999999999998</v>
      </c>
      <c r="E131" s="439">
        <f t="shared" si="82"/>
        <v>0.37458000000000002</v>
      </c>
      <c r="F131" s="439">
        <f t="shared" si="82"/>
        <v>0.37825999999999999</v>
      </c>
      <c r="G131" s="439">
        <f t="shared" si="82"/>
        <v>0.34001999999999999</v>
      </c>
      <c r="H131" s="439">
        <f t="shared" si="82"/>
        <v>0.31276999999999999</v>
      </c>
      <c r="I131" s="439">
        <f t="shared" si="82"/>
        <v>0.39100000000000001</v>
      </c>
      <c r="J131" s="439">
        <f t="shared" si="82"/>
        <v>8.3529999999999993E-2</v>
      </c>
      <c r="K131" s="440">
        <f t="shared" si="82"/>
        <v>0.70979957291199991</v>
      </c>
      <c r="L131" s="440">
        <f t="shared" si="82"/>
        <v>0.83361642698400007</v>
      </c>
      <c r="M131" s="440">
        <f t="shared" si="82"/>
        <v>0.74403999999999992</v>
      </c>
      <c r="N131" s="402"/>
      <c r="O131" s="441">
        <f>SUM(B131:M131)</f>
        <v>5.0689279998960002</v>
      </c>
      <c r="P131" s="400"/>
      <c r="Q131" s="424"/>
      <c r="R131" s="424"/>
      <c r="S131" s="401"/>
      <c r="T131" s="438" t="s">
        <v>131</v>
      </c>
      <c r="U131" s="440">
        <f>U129-U130</f>
        <v>0.722163226544</v>
      </c>
      <c r="V131" s="440">
        <f t="shared" ref="V131:AF131" si="83">V129-V130</f>
        <v>0.69928476283999985</v>
      </c>
      <c r="W131" s="440">
        <f t="shared" si="83"/>
        <v>0.71067211042399991</v>
      </c>
      <c r="X131" s="440">
        <f t="shared" si="83"/>
        <v>0.63177762692000006</v>
      </c>
      <c r="Y131" s="440">
        <f t="shared" si="83"/>
        <v>0.55847348781600004</v>
      </c>
      <c r="Z131" s="440">
        <f t="shared" si="83"/>
        <v>0.52615688525599991</v>
      </c>
      <c r="AA131" s="440">
        <f t="shared" si="83"/>
        <v>0.59666530304799992</v>
      </c>
      <c r="AB131" s="440">
        <f t="shared" si="83"/>
        <v>0.62589737036000015</v>
      </c>
      <c r="AC131" s="440">
        <f t="shared" si="83"/>
        <v>0.67482952657600004</v>
      </c>
      <c r="AD131" s="440">
        <f t="shared" si="83"/>
        <v>0</v>
      </c>
      <c r="AE131" s="440">
        <f t="shared" si="83"/>
        <v>0</v>
      </c>
      <c r="AF131" s="440">
        <f t="shared" si="83"/>
        <v>0</v>
      </c>
      <c r="AH131" s="441">
        <f>SUM(U131:AF131)</f>
        <v>5.7459202997840002</v>
      </c>
    </row>
    <row r="132" spans="1:34" ht="27.95" customHeight="1" thickTop="1" x14ac:dyDescent="0.4">
      <c r="A132" s="446"/>
      <c r="B132" s="447"/>
      <c r="C132" s="447"/>
      <c r="D132" s="447"/>
      <c r="E132" s="447"/>
      <c r="F132" s="447"/>
      <c r="G132" s="447"/>
      <c r="H132" s="447"/>
      <c r="I132" s="447"/>
      <c r="J132" s="447"/>
      <c r="K132" s="448"/>
      <c r="L132" s="448"/>
      <c r="M132" s="448"/>
      <c r="N132" s="402"/>
      <c r="O132" s="449"/>
      <c r="P132" s="400"/>
      <c r="Q132" s="424"/>
      <c r="R132" s="424"/>
      <c r="S132" s="401"/>
      <c r="T132" s="446"/>
      <c r="U132" s="308"/>
      <c r="V132" s="308"/>
      <c r="W132" s="308"/>
      <c r="X132" s="308"/>
      <c r="Y132" s="308"/>
      <c r="Z132" s="308"/>
      <c r="AA132" s="308"/>
      <c r="AB132" s="308"/>
      <c r="AC132" s="308"/>
      <c r="AD132" s="308"/>
      <c r="AE132" s="308"/>
      <c r="AF132" s="308"/>
      <c r="AH132" s="449"/>
    </row>
    <row r="133" spans="1:34" ht="27.95" customHeight="1" thickBot="1" x14ac:dyDescent="0.4">
      <c r="A133" s="420" t="s">
        <v>352</v>
      </c>
      <c r="B133" s="483"/>
      <c r="C133" s="442"/>
      <c r="D133" s="442"/>
      <c r="E133" s="442"/>
      <c r="F133" s="442"/>
      <c r="G133" s="442"/>
      <c r="H133" s="442"/>
      <c r="I133" s="442"/>
      <c r="J133" s="442"/>
      <c r="K133" s="443"/>
      <c r="L133" s="443"/>
      <c r="M133" s="443"/>
      <c r="N133" s="402"/>
      <c r="O133" s="484"/>
      <c r="P133" s="400"/>
      <c r="Q133" s="424"/>
      <c r="R133" s="424"/>
      <c r="S133" s="401"/>
      <c r="T133" s="420" t="s">
        <v>352</v>
      </c>
      <c r="U133" s="421"/>
      <c r="V133" s="421"/>
      <c r="W133" s="421"/>
      <c r="X133" s="421"/>
      <c r="Y133" s="421"/>
      <c r="Z133" s="421"/>
      <c r="AA133" s="421"/>
      <c r="AB133" s="421"/>
      <c r="AC133" s="421"/>
      <c r="AD133" s="421"/>
      <c r="AE133" s="421"/>
      <c r="AF133" s="421"/>
      <c r="AH133" s="484"/>
    </row>
    <row r="134" spans="1:34" ht="27.95" customHeight="1" thickTop="1" thickBot="1" x14ac:dyDescent="0.45">
      <c r="A134" s="426" t="s">
        <v>359</v>
      </c>
      <c r="B134" s="427">
        <v>2.2051699999999999</v>
      </c>
      <c r="C134" s="427">
        <v>1.8184899999999999</v>
      </c>
      <c r="D134" s="427">
        <v>1.9580599999999999</v>
      </c>
      <c r="E134" s="427">
        <v>1.5563</v>
      </c>
      <c r="F134" s="427">
        <v>1.52651</v>
      </c>
      <c r="G134" s="427">
        <v>1.3039400000000001</v>
      </c>
      <c r="H134" s="427">
        <v>1.4544999999999999</v>
      </c>
      <c r="I134" s="427">
        <v>1.7419500000000001</v>
      </c>
      <c r="J134" s="427">
        <v>1.9202999999999999</v>
      </c>
      <c r="K134" s="428">
        <v>1.7856000000000012</v>
      </c>
      <c r="L134" s="428">
        <v>1.7280000000000011</v>
      </c>
      <c r="M134" s="428">
        <v>1.7856000000000012</v>
      </c>
      <c r="N134" s="402"/>
      <c r="O134" s="430">
        <f>SUM(B134:M134)</f>
        <v>20.784420000000004</v>
      </c>
      <c r="P134" s="400"/>
      <c r="Q134" s="424"/>
      <c r="R134" s="424"/>
      <c r="S134" s="401"/>
      <c r="T134" s="426" t="s">
        <v>359</v>
      </c>
      <c r="U134" s="432">
        <v>1.7856000000000012</v>
      </c>
      <c r="V134" s="432">
        <v>1.6128000000000009</v>
      </c>
      <c r="W134" s="432">
        <v>1.7856000000000012</v>
      </c>
      <c r="X134" s="432">
        <v>1.7280000000000011</v>
      </c>
      <c r="Y134" s="432">
        <v>1.7856000000000012</v>
      </c>
      <c r="Z134" s="432">
        <v>1.7280000000000011</v>
      </c>
      <c r="AA134" s="432">
        <v>1.7856000000000012</v>
      </c>
      <c r="AB134" s="432">
        <v>1.7856000000000012</v>
      </c>
      <c r="AC134" s="432">
        <v>1.670400000000001</v>
      </c>
      <c r="AD134" s="432"/>
      <c r="AE134" s="432"/>
      <c r="AF134" s="432"/>
      <c r="AH134" s="430">
        <f>SUM(U134:AF134)</f>
        <v>15.667200000000008</v>
      </c>
    </row>
    <row r="135" spans="1:34" ht="27.95" customHeight="1" thickTop="1" x14ac:dyDescent="0.4">
      <c r="A135" s="433" t="s">
        <v>129</v>
      </c>
      <c r="B135" s="453">
        <f>B134</f>
        <v>2.2051699999999999</v>
      </c>
      <c r="C135" s="453">
        <f>C134</f>
        <v>1.8184899999999999</v>
      </c>
      <c r="D135" s="453">
        <f t="shared" ref="D135:M135" si="84">D134</f>
        <v>1.9580599999999999</v>
      </c>
      <c r="E135" s="453">
        <f t="shared" si="84"/>
        <v>1.5563</v>
      </c>
      <c r="F135" s="453">
        <f t="shared" si="84"/>
        <v>1.52651</v>
      </c>
      <c r="G135" s="453">
        <f t="shared" si="84"/>
        <v>1.3039400000000001</v>
      </c>
      <c r="H135" s="453">
        <f t="shared" si="84"/>
        <v>1.4544999999999999</v>
      </c>
      <c r="I135" s="453">
        <f t="shared" si="84"/>
        <v>1.7419500000000001</v>
      </c>
      <c r="J135" s="453">
        <f t="shared" si="84"/>
        <v>1.9202999999999999</v>
      </c>
      <c r="K135" s="454">
        <f t="shared" si="84"/>
        <v>1.7856000000000012</v>
      </c>
      <c r="L135" s="454">
        <f t="shared" si="84"/>
        <v>1.7280000000000011</v>
      </c>
      <c r="M135" s="454">
        <f t="shared" si="84"/>
        <v>1.7856000000000012</v>
      </c>
      <c r="N135" s="402"/>
      <c r="O135" s="430">
        <f>SUM(B135:M135)</f>
        <v>20.784420000000004</v>
      </c>
      <c r="P135" s="400"/>
      <c r="Q135" s="424"/>
      <c r="R135" s="424"/>
      <c r="S135" s="401"/>
      <c r="T135" s="433" t="s">
        <v>129</v>
      </c>
      <c r="U135" s="435">
        <f>U134</f>
        <v>1.7856000000000012</v>
      </c>
      <c r="V135" s="435">
        <f t="shared" ref="V135:AF135" si="85">V134</f>
        <v>1.6128000000000009</v>
      </c>
      <c r="W135" s="435">
        <f t="shared" si="85"/>
        <v>1.7856000000000012</v>
      </c>
      <c r="X135" s="435">
        <f t="shared" si="85"/>
        <v>1.7280000000000011</v>
      </c>
      <c r="Y135" s="435">
        <f t="shared" si="85"/>
        <v>1.7856000000000012</v>
      </c>
      <c r="Z135" s="435">
        <f t="shared" si="85"/>
        <v>1.7280000000000011</v>
      </c>
      <c r="AA135" s="435">
        <f t="shared" si="85"/>
        <v>1.7856000000000012</v>
      </c>
      <c r="AB135" s="435">
        <f t="shared" si="85"/>
        <v>1.7856000000000012</v>
      </c>
      <c r="AC135" s="435">
        <f t="shared" si="85"/>
        <v>1.670400000000001</v>
      </c>
      <c r="AD135" s="435">
        <f t="shared" si="85"/>
        <v>0</v>
      </c>
      <c r="AE135" s="435">
        <f t="shared" si="85"/>
        <v>0</v>
      </c>
      <c r="AF135" s="435">
        <f t="shared" si="85"/>
        <v>0</v>
      </c>
      <c r="AH135" s="430">
        <f>SUM(U135:AF135)</f>
        <v>15.667200000000008</v>
      </c>
    </row>
    <row r="136" spans="1:34" ht="27.95" customHeight="1" x14ac:dyDescent="0.4">
      <c r="A136" s="436" t="s">
        <v>130</v>
      </c>
      <c r="B136" s="434">
        <v>7.8261867015855385E-3</v>
      </c>
      <c r="C136" s="434">
        <v>7.7701153019368646E-3</v>
      </c>
      <c r="D136" s="434">
        <v>8.5261216579999993E-3</v>
      </c>
      <c r="E136" s="434">
        <v>8.7427191679999884E-3</v>
      </c>
      <c r="F136" s="434">
        <v>8.5261216579999993E-3</v>
      </c>
      <c r="G136" s="434">
        <v>9.0695717239999939E-3</v>
      </c>
      <c r="H136" s="434">
        <v>9.1354835149999904E-3</v>
      </c>
      <c r="I136" s="434">
        <v>8.8862847819999972E-3</v>
      </c>
      <c r="J136" s="434">
        <v>8.342020505000004E-3</v>
      </c>
      <c r="K136" s="435"/>
      <c r="L136" s="435"/>
      <c r="M136" s="435"/>
      <c r="N136" s="402"/>
      <c r="O136" s="437">
        <f>SUM(B136:M136)</f>
        <v>7.6824625013522385E-2</v>
      </c>
      <c r="P136" s="400"/>
      <c r="Q136" s="424"/>
      <c r="R136" s="424"/>
      <c r="S136" s="401"/>
      <c r="T136" s="436" t="s">
        <v>130</v>
      </c>
      <c r="U136" s="435">
        <v>0</v>
      </c>
      <c r="V136" s="435">
        <v>0</v>
      </c>
      <c r="W136" s="435">
        <v>0</v>
      </c>
      <c r="X136" s="435">
        <v>0</v>
      </c>
      <c r="Y136" s="435">
        <v>0</v>
      </c>
      <c r="Z136" s="435">
        <v>0</v>
      </c>
      <c r="AA136" s="435">
        <v>0</v>
      </c>
      <c r="AB136" s="435">
        <v>0</v>
      </c>
      <c r="AC136" s="435">
        <v>0</v>
      </c>
      <c r="AD136" s="435">
        <v>0</v>
      </c>
      <c r="AE136" s="435">
        <v>0</v>
      </c>
      <c r="AF136" s="435">
        <v>0</v>
      </c>
      <c r="AH136" s="437">
        <f>SUM(U136:AF136)</f>
        <v>0</v>
      </c>
    </row>
    <row r="137" spans="1:34" ht="27.95" customHeight="1" thickBot="1" x14ac:dyDescent="0.45">
      <c r="A137" s="438" t="s">
        <v>131</v>
      </c>
      <c r="B137" s="439">
        <f>B135-B136</f>
        <v>2.1973438132984144</v>
      </c>
      <c r="C137" s="439">
        <f>C135-C136</f>
        <v>1.810719884698063</v>
      </c>
      <c r="D137" s="439">
        <f t="shared" ref="D137:M137" si="86">D135-D136</f>
        <v>1.949533878342</v>
      </c>
      <c r="E137" s="439">
        <f t="shared" si="86"/>
        <v>1.5475572808319999</v>
      </c>
      <c r="F137" s="439">
        <f t="shared" si="86"/>
        <v>1.5179838783420001</v>
      </c>
      <c r="G137" s="439">
        <f t="shared" si="86"/>
        <v>1.2948704282760002</v>
      </c>
      <c r="H137" s="439">
        <f t="shared" si="86"/>
        <v>1.445364516485</v>
      </c>
      <c r="I137" s="439">
        <f t="shared" si="86"/>
        <v>1.7330637152180002</v>
      </c>
      <c r="J137" s="439">
        <f t="shared" si="86"/>
        <v>1.9119579794949999</v>
      </c>
      <c r="K137" s="440">
        <f t="shared" si="86"/>
        <v>1.7856000000000012</v>
      </c>
      <c r="L137" s="440">
        <f t="shared" si="86"/>
        <v>1.7280000000000011</v>
      </c>
      <c r="M137" s="440">
        <f t="shared" si="86"/>
        <v>1.7856000000000012</v>
      </c>
      <c r="N137" s="402"/>
      <c r="O137" s="441">
        <f>SUM(B137:M137)</f>
        <v>20.707595374986482</v>
      </c>
      <c r="P137" s="400"/>
      <c r="Q137" s="424"/>
      <c r="R137" s="424"/>
      <c r="S137" s="401"/>
      <c r="T137" s="438" t="s">
        <v>131</v>
      </c>
      <c r="U137" s="440">
        <f>U135-U136</f>
        <v>1.7856000000000012</v>
      </c>
      <c r="V137" s="440">
        <f t="shared" ref="V137:AF137" si="87">V135-V136</f>
        <v>1.6128000000000009</v>
      </c>
      <c r="W137" s="440">
        <f t="shared" si="87"/>
        <v>1.7856000000000012</v>
      </c>
      <c r="X137" s="440">
        <f t="shared" si="87"/>
        <v>1.7280000000000011</v>
      </c>
      <c r="Y137" s="440">
        <f t="shared" si="87"/>
        <v>1.7856000000000012</v>
      </c>
      <c r="Z137" s="440">
        <f t="shared" si="87"/>
        <v>1.7280000000000011</v>
      </c>
      <c r="AA137" s="440">
        <f t="shared" si="87"/>
        <v>1.7856000000000012</v>
      </c>
      <c r="AB137" s="440">
        <f t="shared" si="87"/>
        <v>1.7856000000000012</v>
      </c>
      <c r="AC137" s="440">
        <f t="shared" si="87"/>
        <v>1.670400000000001</v>
      </c>
      <c r="AD137" s="440">
        <f t="shared" si="87"/>
        <v>0</v>
      </c>
      <c r="AE137" s="440">
        <f t="shared" si="87"/>
        <v>0</v>
      </c>
      <c r="AF137" s="440">
        <f t="shared" si="87"/>
        <v>0</v>
      </c>
      <c r="AH137" s="441">
        <f>SUM(U137:AF137)</f>
        <v>15.667200000000008</v>
      </c>
    </row>
    <row r="138" spans="1:34" ht="14.1" customHeight="1" thickTop="1" x14ac:dyDescent="0.4">
      <c r="A138" s="446"/>
      <c r="B138" s="447"/>
      <c r="C138" s="448"/>
      <c r="D138" s="448"/>
      <c r="E138" s="448"/>
      <c r="F138" s="448"/>
      <c r="G138" s="448"/>
      <c r="H138" s="448"/>
      <c r="I138" s="448"/>
      <c r="J138" s="448"/>
      <c r="K138" s="448"/>
      <c r="L138" s="448"/>
      <c r="M138" s="448"/>
      <c r="N138" s="402"/>
      <c r="O138" s="449"/>
      <c r="P138" s="400"/>
      <c r="Q138" s="424"/>
      <c r="R138" s="424"/>
      <c r="S138" s="401"/>
      <c r="T138" s="446"/>
      <c r="U138" s="448"/>
      <c r="V138" s="448"/>
      <c r="W138" s="448"/>
      <c r="X138" s="448"/>
      <c r="Y138" s="448"/>
      <c r="Z138" s="448"/>
      <c r="AA138" s="448"/>
      <c r="AB138" s="448"/>
      <c r="AC138" s="448"/>
      <c r="AD138" s="448"/>
      <c r="AE138" s="448"/>
      <c r="AF138" s="448"/>
      <c r="AH138" s="449"/>
    </row>
    <row r="139" spans="1:34" ht="14.1" customHeight="1" x14ac:dyDescent="0.4">
      <c r="A139" s="446"/>
      <c r="B139" s="447"/>
      <c r="C139" s="448"/>
      <c r="D139" s="448"/>
      <c r="E139" s="448"/>
      <c r="F139" s="448"/>
      <c r="G139" s="448"/>
      <c r="H139" s="448"/>
      <c r="I139" s="448"/>
      <c r="J139" s="448"/>
      <c r="K139" s="448"/>
      <c r="L139" s="448"/>
      <c r="M139" s="448"/>
      <c r="N139" s="402"/>
      <c r="O139" s="449"/>
      <c r="P139" s="400"/>
      <c r="Q139" s="424"/>
      <c r="R139" s="424"/>
      <c r="S139" s="401"/>
      <c r="T139" s="446"/>
      <c r="U139" s="448"/>
      <c r="V139" s="448"/>
      <c r="W139" s="448"/>
      <c r="X139" s="448"/>
      <c r="Y139" s="448"/>
      <c r="Z139" s="448"/>
      <c r="AA139" s="448"/>
      <c r="AB139" s="448"/>
      <c r="AC139" s="448"/>
      <c r="AD139" s="448"/>
      <c r="AE139" s="448"/>
      <c r="AF139" s="448"/>
      <c r="AH139" s="449"/>
    </row>
    <row r="140" spans="1:34" ht="27.95" customHeight="1" x14ac:dyDescent="0.4">
      <c r="A140" s="402"/>
      <c r="B140" s="415">
        <v>41275</v>
      </c>
      <c r="C140" s="416">
        <v>41671</v>
      </c>
      <c r="D140" s="416">
        <v>42064</v>
      </c>
      <c r="E140" s="416">
        <v>42461</v>
      </c>
      <c r="F140" s="416">
        <v>42856</v>
      </c>
      <c r="G140" s="416">
        <v>43252</v>
      </c>
      <c r="H140" s="416">
        <v>43647</v>
      </c>
      <c r="I140" s="416">
        <v>41487</v>
      </c>
      <c r="J140" s="416">
        <v>41518</v>
      </c>
      <c r="K140" s="416">
        <v>41548</v>
      </c>
      <c r="L140" s="416">
        <v>41579</v>
      </c>
      <c r="M140" s="416">
        <v>41609</v>
      </c>
      <c r="N140" s="444"/>
      <c r="O140" s="449"/>
      <c r="P140" s="400"/>
      <c r="Q140" s="424"/>
      <c r="R140" s="424"/>
      <c r="S140" s="401"/>
      <c r="T140" s="446"/>
      <c r="U140" s="415">
        <v>41275</v>
      </c>
      <c r="V140" s="415">
        <v>41671</v>
      </c>
      <c r="W140" s="415">
        <v>42064</v>
      </c>
      <c r="X140" s="415">
        <v>42461</v>
      </c>
      <c r="Y140" s="415">
        <v>42856</v>
      </c>
      <c r="Z140" s="415">
        <v>43252</v>
      </c>
      <c r="AA140" s="415">
        <v>43647</v>
      </c>
      <c r="AB140" s="481">
        <v>41487</v>
      </c>
      <c r="AC140" s="481">
        <v>41518</v>
      </c>
      <c r="AD140" s="415">
        <v>41548</v>
      </c>
      <c r="AE140" s="415">
        <v>41579</v>
      </c>
      <c r="AF140" s="415">
        <v>41609</v>
      </c>
    </row>
    <row r="141" spans="1:34" ht="27.95" customHeight="1" thickBot="1" x14ac:dyDescent="0.4">
      <c r="A141" s="461" t="s">
        <v>353</v>
      </c>
      <c r="B141" s="483"/>
      <c r="C141" s="443"/>
      <c r="D141" s="443"/>
      <c r="E141" s="443"/>
      <c r="F141" s="443"/>
      <c r="G141" s="443"/>
      <c r="H141" s="443"/>
      <c r="I141" s="443"/>
      <c r="J141" s="443"/>
      <c r="K141" s="443"/>
      <c r="L141" s="443"/>
      <c r="M141" s="443"/>
      <c r="N141" s="402"/>
      <c r="O141" s="484"/>
      <c r="P141" s="400"/>
      <c r="Q141" s="424"/>
      <c r="R141" s="424"/>
      <c r="S141" s="401"/>
      <c r="T141" s="461" t="s">
        <v>353</v>
      </c>
      <c r="U141" s="421"/>
      <c r="V141" s="421"/>
      <c r="W141" s="421"/>
      <c r="X141" s="421"/>
      <c r="Y141" s="421"/>
      <c r="Z141" s="421"/>
      <c r="AA141" s="421"/>
      <c r="AB141" s="421"/>
      <c r="AC141" s="421"/>
      <c r="AD141" s="421"/>
      <c r="AE141" s="421"/>
      <c r="AF141" s="421"/>
      <c r="AH141" s="484"/>
    </row>
    <row r="142" spans="1:34" ht="27.95" customHeight="1" thickTop="1" thickBot="1" x14ac:dyDescent="0.45">
      <c r="A142" s="426" t="s">
        <v>360</v>
      </c>
      <c r="B142" s="427">
        <v>4.7637</v>
      </c>
      <c r="C142" s="427">
        <v>3.89967</v>
      </c>
      <c r="D142" s="427">
        <v>4.2092799999999997</v>
      </c>
      <c r="E142" s="427">
        <v>3.3550499999999999</v>
      </c>
      <c r="F142" s="427">
        <v>3.2933500000000002</v>
      </c>
      <c r="G142" s="427">
        <v>2.8052000000000001</v>
      </c>
      <c r="H142" s="427">
        <v>3.14133</v>
      </c>
      <c r="I142" s="427">
        <v>3.7105299999999999</v>
      </c>
      <c r="J142" s="427">
        <v>4.0779399999999999</v>
      </c>
      <c r="K142" s="428">
        <v>4.8698413552959989</v>
      </c>
      <c r="L142" s="428">
        <v>11.450427544607999</v>
      </c>
      <c r="M142" s="428">
        <v>11.932271999999999</v>
      </c>
      <c r="N142" s="402"/>
      <c r="O142" s="430">
        <f>SUM(B142:M142)</f>
        <v>61.508590899903986</v>
      </c>
      <c r="P142" s="400"/>
      <c r="Q142" s="424"/>
      <c r="R142" s="424"/>
      <c r="S142" s="401"/>
      <c r="T142" s="426" t="s">
        <v>360</v>
      </c>
      <c r="U142" s="432">
        <v>11.932271999999999</v>
      </c>
      <c r="V142" s="432">
        <v>10.777536</v>
      </c>
      <c r="W142" s="432">
        <v>11.932271999999999</v>
      </c>
      <c r="X142" s="432">
        <v>11.547359999999999</v>
      </c>
      <c r="Y142" s="432">
        <v>11.932271999999999</v>
      </c>
      <c r="Z142" s="432">
        <v>11.547359999999999</v>
      </c>
      <c r="AA142" s="432">
        <v>11.932271999999999</v>
      </c>
      <c r="AB142" s="432">
        <v>11.932271999999999</v>
      </c>
      <c r="AC142" s="432">
        <v>11.162447999999999</v>
      </c>
      <c r="AD142" s="432"/>
      <c r="AE142" s="432"/>
      <c r="AF142" s="432"/>
      <c r="AH142" s="430">
        <f>SUM(U142:AF142)</f>
        <v>104.69606399999999</v>
      </c>
    </row>
    <row r="143" spans="1:34" ht="27.95" customHeight="1" thickTop="1" x14ac:dyDescent="0.4">
      <c r="A143" s="433" t="s">
        <v>129</v>
      </c>
      <c r="B143" s="453">
        <f>B142</f>
        <v>4.7637</v>
      </c>
      <c r="C143" s="453">
        <f>C142</f>
        <v>3.89967</v>
      </c>
      <c r="D143" s="453">
        <f t="shared" ref="D143:M143" si="88">D142</f>
        <v>4.2092799999999997</v>
      </c>
      <c r="E143" s="453">
        <f t="shared" si="88"/>
        <v>3.3550499999999999</v>
      </c>
      <c r="F143" s="453">
        <f t="shared" si="88"/>
        <v>3.2933500000000002</v>
      </c>
      <c r="G143" s="453">
        <f t="shared" si="88"/>
        <v>2.8052000000000001</v>
      </c>
      <c r="H143" s="453">
        <f t="shared" si="88"/>
        <v>3.14133</v>
      </c>
      <c r="I143" s="453">
        <f t="shared" si="88"/>
        <v>3.7105299999999999</v>
      </c>
      <c r="J143" s="453">
        <f t="shared" si="88"/>
        <v>4.0779399999999999</v>
      </c>
      <c r="K143" s="454">
        <f t="shared" si="88"/>
        <v>4.8698413552959989</v>
      </c>
      <c r="L143" s="454">
        <f t="shared" si="88"/>
        <v>11.450427544607999</v>
      </c>
      <c r="M143" s="454">
        <f t="shared" si="88"/>
        <v>11.932271999999999</v>
      </c>
      <c r="N143" s="402"/>
      <c r="O143" s="430">
        <f>SUM(B143:M143)</f>
        <v>61.508590899903986</v>
      </c>
      <c r="P143" s="400"/>
      <c r="Q143" s="424"/>
      <c r="R143" s="424"/>
      <c r="S143" s="401"/>
      <c r="T143" s="433" t="s">
        <v>129</v>
      </c>
      <c r="U143" s="435">
        <f>U142</f>
        <v>11.932271999999999</v>
      </c>
      <c r="V143" s="435">
        <f t="shared" ref="V143:AF143" si="89">V142</f>
        <v>10.777536</v>
      </c>
      <c r="W143" s="435">
        <f t="shared" si="89"/>
        <v>11.932271999999999</v>
      </c>
      <c r="X143" s="435">
        <f t="shared" si="89"/>
        <v>11.547359999999999</v>
      </c>
      <c r="Y143" s="435">
        <f t="shared" si="89"/>
        <v>11.932271999999999</v>
      </c>
      <c r="Z143" s="435">
        <f t="shared" si="89"/>
        <v>11.547359999999999</v>
      </c>
      <c r="AA143" s="435">
        <f t="shared" si="89"/>
        <v>11.932271999999999</v>
      </c>
      <c r="AB143" s="435">
        <f t="shared" si="89"/>
        <v>11.932271999999999</v>
      </c>
      <c r="AC143" s="435">
        <f t="shared" si="89"/>
        <v>11.162447999999999</v>
      </c>
      <c r="AD143" s="435">
        <f t="shared" si="89"/>
        <v>0</v>
      </c>
      <c r="AE143" s="435">
        <f t="shared" si="89"/>
        <v>0</v>
      </c>
      <c r="AF143" s="435">
        <f t="shared" si="89"/>
        <v>0</v>
      </c>
      <c r="AH143" s="430">
        <f>SUM(U143:AF143)</f>
        <v>104.69606399999999</v>
      </c>
    </row>
    <row r="144" spans="1:34" ht="27.95" customHeight="1" x14ac:dyDescent="0.4">
      <c r="A144" s="436" t="s">
        <v>130</v>
      </c>
      <c r="B144" s="434">
        <v>1.5909985088965857E-2</v>
      </c>
      <c r="C144" s="434">
        <v>1.5759979689768517E-2</v>
      </c>
      <c r="D144" s="434">
        <v>1.7263078525999988E-2</v>
      </c>
      <c r="E144" s="434">
        <v>1.7592959917999987E-2</v>
      </c>
      <c r="F144" s="434">
        <v>1.7263078525999988E-2</v>
      </c>
      <c r="G144" s="434">
        <v>1.8024675022999991E-2</v>
      </c>
      <c r="H144" s="434">
        <v>1.8230993388000015E-2</v>
      </c>
      <c r="I144" s="434">
        <v>1.7795541408999995E-2</v>
      </c>
      <c r="J144" s="434">
        <v>1.5903912111E-2</v>
      </c>
      <c r="K144" s="435"/>
      <c r="L144" s="435"/>
      <c r="M144" s="435"/>
      <c r="N144" s="402"/>
      <c r="O144" s="437">
        <f>SUM(B144:M144)</f>
        <v>0.15374420367973435</v>
      </c>
      <c r="P144" s="400"/>
      <c r="Q144" s="424"/>
      <c r="R144" s="424"/>
      <c r="S144" s="401"/>
      <c r="T144" s="436" t="s">
        <v>130</v>
      </c>
      <c r="U144" s="435">
        <v>0</v>
      </c>
      <c r="V144" s="435">
        <v>0</v>
      </c>
      <c r="W144" s="435">
        <v>0</v>
      </c>
      <c r="X144" s="435">
        <v>0</v>
      </c>
      <c r="Y144" s="435">
        <v>0</v>
      </c>
      <c r="Z144" s="435">
        <v>0</v>
      </c>
      <c r="AA144" s="435">
        <v>0</v>
      </c>
      <c r="AB144" s="435">
        <v>0</v>
      </c>
      <c r="AC144" s="435">
        <v>0</v>
      </c>
      <c r="AD144" s="435">
        <v>0</v>
      </c>
      <c r="AE144" s="435">
        <v>0</v>
      </c>
      <c r="AF144" s="435">
        <v>0</v>
      </c>
      <c r="AH144" s="437">
        <f>SUM(U144:AF144)</f>
        <v>0</v>
      </c>
    </row>
    <row r="145" spans="1:34" ht="27.95" customHeight="1" thickBot="1" x14ac:dyDescent="0.45">
      <c r="A145" s="438" t="s">
        <v>131</v>
      </c>
      <c r="B145" s="439">
        <f>B143-B144</f>
        <v>4.7477900149110344</v>
      </c>
      <c r="C145" s="439">
        <f>C143-C144</f>
        <v>3.8839100203102315</v>
      </c>
      <c r="D145" s="439">
        <f t="shared" ref="D145:M145" si="90">D143-D144</f>
        <v>4.192016921474</v>
      </c>
      <c r="E145" s="439">
        <f t="shared" si="90"/>
        <v>3.3374570400820001</v>
      </c>
      <c r="F145" s="439">
        <f t="shared" si="90"/>
        <v>3.276086921474</v>
      </c>
      <c r="G145" s="439">
        <f t="shared" si="90"/>
        <v>2.7871753249769999</v>
      </c>
      <c r="H145" s="439">
        <f t="shared" si="90"/>
        <v>3.1230990066120001</v>
      </c>
      <c r="I145" s="439">
        <f t="shared" si="90"/>
        <v>3.692734458591</v>
      </c>
      <c r="J145" s="439">
        <f t="shared" si="90"/>
        <v>4.0620360878890001</v>
      </c>
      <c r="K145" s="440">
        <f t="shared" si="90"/>
        <v>4.8698413552959989</v>
      </c>
      <c r="L145" s="440">
        <f t="shared" si="90"/>
        <v>11.450427544607999</v>
      </c>
      <c r="M145" s="440">
        <f t="shared" si="90"/>
        <v>11.932271999999999</v>
      </c>
      <c r="N145" s="402"/>
      <c r="O145" s="441">
        <f>SUM(B145:M145)</f>
        <v>61.354846696224257</v>
      </c>
      <c r="P145" s="400"/>
      <c r="Q145" s="424"/>
      <c r="R145" s="424"/>
      <c r="S145" s="401"/>
      <c r="T145" s="438" t="s">
        <v>131</v>
      </c>
      <c r="U145" s="440">
        <f>U143-U144</f>
        <v>11.932271999999999</v>
      </c>
      <c r="V145" s="440">
        <f t="shared" ref="V145:AF145" si="91">V143-V144</f>
        <v>10.777536</v>
      </c>
      <c r="W145" s="440">
        <f t="shared" si="91"/>
        <v>11.932271999999999</v>
      </c>
      <c r="X145" s="440">
        <f t="shared" si="91"/>
        <v>11.547359999999999</v>
      </c>
      <c r="Y145" s="440">
        <f t="shared" si="91"/>
        <v>11.932271999999999</v>
      </c>
      <c r="Z145" s="440">
        <f t="shared" si="91"/>
        <v>11.547359999999999</v>
      </c>
      <c r="AA145" s="440">
        <f t="shared" si="91"/>
        <v>11.932271999999999</v>
      </c>
      <c r="AB145" s="440">
        <f t="shared" si="91"/>
        <v>11.932271999999999</v>
      </c>
      <c r="AC145" s="440">
        <f t="shared" si="91"/>
        <v>11.162447999999999</v>
      </c>
      <c r="AD145" s="440">
        <f t="shared" si="91"/>
        <v>0</v>
      </c>
      <c r="AE145" s="440">
        <f t="shared" si="91"/>
        <v>0</v>
      </c>
      <c r="AF145" s="440">
        <f t="shared" si="91"/>
        <v>0</v>
      </c>
      <c r="AH145" s="441">
        <f>SUM(U145:AF145)</f>
        <v>104.69606399999999</v>
      </c>
    </row>
    <row r="146" spans="1:34" ht="27.95" customHeight="1" thickTop="1" x14ac:dyDescent="0.4">
      <c r="A146" s="446"/>
      <c r="B146" s="447"/>
      <c r="C146" s="447"/>
      <c r="D146" s="447"/>
      <c r="E146" s="447"/>
      <c r="F146" s="447"/>
      <c r="G146" s="447"/>
      <c r="H146" s="447"/>
      <c r="I146" s="447"/>
      <c r="J146" s="447"/>
      <c r="K146" s="448"/>
      <c r="L146" s="448"/>
      <c r="M146" s="448"/>
      <c r="N146" s="402"/>
      <c r="O146" s="449"/>
      <c r="P146" s="400"/>
      <c r="Q146" s="424"/>
      <c r="R146" s="424"/>
      <c r="S146" s="401"/>
      <c r="T146" s="446"/>
      <c r="U146" s="448"/>
      <c r="V146" s="448"/>
      <c r="W146" s="448"/>
      <c r="X146" s="448"/>
      <c r="Y146" s="448"/>
      <c r="Z146" s="448"/>
      <c r="AA146" s="448"/>
      <c r="AB146" s="448"/>
      <c r="AC146" s="448"/>
      <c r="AD146" s="448"/>
      <c r="AE146" s="448"/>
      <c r="AF146" s="448"/>
      <c r="AH146" s="449"/>
    </row>
    <row r="147" spans="1:34" ht="27.95" customHeight="1" thickBot="1" x14ac:dyDescent="0.45">
      <c r="A147" s="461" t="s">
        <v>365</v>
      </c>
      <c r="B147" s="447"/>
      <c r="C147" s="447"/>
      <c r="D147" s="447"/>
      <c r="E147" s="447"/>
      <c r="F147" s="447"/>
      <c r="G147" s="447"/>
      <c r="H147" s="447"/>
      <c r="I147" s="447"/>
      <c r="J147" s="447"/>
      <c r="K147" s="448"/>
      <c r="L147" s="448"/>
      <c r="M147" s="448"/>
      <c r="N147" s="402"/>
      <c r="O147" s="449"/>
      <c r="P147" s="400"/>
      <c r="Q147" s="424"/>
      <c r="R147" s="424"/>
      <c r="S147" s="401"/>
      <c r="T147" s="461" t="s">
        <v>365</v>
      </c>
      <c r="U147" s="447"/>
      <c r="V147" s="447"/>
      <c r="W147" s="447"/>
      <c r="X147" s="447"/>
      <c r="Y147" s="447"/>
      <c r="Z147" s="447"/>
      <c r="AA147" s="447"/>
      <c r="AB147" s="447"/>
      <c r="AC147" s="447"/>
      <c r="AD147" s="447"/>
      <c r="AE147" s="447"/>
      <c r="AF147" s="447"/>
      <c r="AH147" s="449"/>
    </row>
    <row r="148" spans="1:34" ht="27.95" customHeight="1" thickTop="1" thickBot="1" x14ac:dyDescent="0.45">
      <c r="A148" s="492" t="s">
        <v>441</v>
      </c>
      <c r="B148" s="427">
        <v>8.5540000000000005E-2</v>
      </c>
      <c r="C148" s="427">
        <v>7.6100000000000001E-2</v>
      </c>
      <c r="D148" s="427">
        <v>0.17598</v>
      </c>
      <c r="E148" s="427">
        <v>0.10861999999999999</v>
      </c>
      <c r="F148" s="427">
        <v>0</v>
      </c>
      <c r="G148" s="427">
        <v>0</v>
      </c>
      <c r="H148" s="427">
        <v>0</v>
      </c>
      <c r="I148" s="427">
        <v>0</v>
      </c>
      <c r="J148" s="427">
        <v>0</v>
      </c>
      <c r="K148" s="428">
        <v>0</v>
      </c>
      <c r="L148" s="428">
        <v>0</v>
      </c>
      <c r="M148" s="428">
        <v>0</v>
      </c>
      <c r="N148" s="402"/>
      <c r="O148" s="430">
        <f>SUM(B148:M148)</f>
        <v>0.44624000000000003</v>
      </c>
      <c r="P148" s="400"/>
      <c r="Q148" s="424"/>
      <c r="R148" s="424"/>
      <c r="S148" s="401"/>
      <c r="T148" s="492" t="s">
        <v>441</v>
      </c>
      <c r="U148" s="427">
        <v>0</v>
      </c>
      <c r="V148" s="427">
        <v>0</v>
      </c>
      <c r="W148" s="427">
        <v>0</v>
      </c>
      <c r="X148" s="427">
        <v>0</v>
      </c>
      <c r="Y148" s="427">
        <v>0</v>
      </c>
      <c r="Z148" s="427">
        <v>0</v>
      </c>
      <c r="AA148" s="427">
        <v>0</v>
      </c>
      <c r="AB148" s="427">
        <v>0</v>
      </c>
      <c r="AC148" s="427">
        <v>0</v>
      </c>
      <c r="AD148" s="427">
        <v>0</v>
      </c>
      <c r="AE148" s="427">
        <v>0</v>
      </c>
      <c r="AF148" s="427">
        <v>0</v>
      </c>
      <c r="AH148" s="430">
        <f>SUM(U148:AF148)</f>
        <v>0</v>
      </c>
    </row>
    <row r="149" spans="1:34" ht="27.95" customHeight="1" thickTop="1" x14ac:dyDescent="0.4">
      <c r="A149" s="433" t="s">
        <v>129</v>
      </c>
      <c r="B149" s="453">
        <f>B148</f>
        <v>8.5540000000000005E-2</v>
      </c>
      <c r="C149" s="453">
        <f>C148</f>
        <v>7.6100000000000001E-2</v>
      </c>
      <c r="D149" s="453">
        <f t="shared" ref="D149:M149" si="92">D148</f>
        <v>0.17598</v>
      </c>
      <c r="E149" s="453">
        <f t="shared" si="92"/>
        <v>0.10861999999999999</v>
      </c>
      <c r="F149" s="453">
        <f t="shared" si="92"/>
        <v>0</v>
      </c>
      <c r="G149" s="453">
        <f t="shared" si="92"/>
        <v>0</v>
      </c>
      <c r="H149" s="453">
        <f t="shared" si="92"/>
        <v>0</v>
      </c>
      <c r="I149" s="453">
        <f t="shared" si="92"/>
        <v>0</v>
      </c>
      <c r="J149" s="453">
        <f t="shared" si="92"/>
        <v>0</v>
      </c>
      <c r="K149" s="454">
        <f t="shared" si="92"/>
        <v>0</v>
      </c>
      <c r="L149" s="454">
        <f t="shared" si="92"/>
        <v>0</v>
      </c>
      <c r="M149" s="454">
        <f t="shared" si="92"/>
        <v>0</v>
      </c>
      <c r="N149" s="402"/>
      <c r="O149" s="430">
        <f t="shared" ref="O149:O151" si="93">SUM(B149:M149)</f>
        <v>0.44624000000000003</v>
      </c>
      <c r="P149" s="400"/>
      <c r="Q149" s="424"/>
      <c r="R149" s="424"/>
      <c r="S149" s="401"/>
      <c r="T149" s="433" t="s">
        <v>129</v>
      </c>
      <c r="U149" s="453">
        <f>U148</f>
        <v>0</v>
      </c>
      <c r="V149" s="453">
        <f t="shared" ref="V149:AF149" si="94">V148</f>
        <v>0</v>
      </c>
      <c r="W149" s="453">
        <f t="shared" si="94"/>
        <v>0</v>
      </c>
      <c r="X149" s="453">
        <f t="shared" si="94"/>
        <v>0</v>
      </c>
      <c r="Y149" s="453">
        <f t="shared" si="94"/>
        <v>0</v>
      </c>
      <c r="Z149" s="453">
        <f t="shared" si="94"/>
        <v>0</v>
      </c>
      <c r="AA149" s="453">
        <f t="shared" si="94"/>
        <v>0</v>
      </c>
      <c r="AB149" s="453">
        <f t="shared" si="94"/>
        <v>0</v>
      </c>
      <c r="AC149" s="453">
        <f t="shared" si="94"/>
        <v>0</v>
      </c>
      <c r="AD149" s="453">
        <f t="shared" si="94"/>
        <v>0</v>
      </c>
      <c r="AE149" s="453">
        <f t="shared" si="94"/>
        <v>0</v>
      </c>
      <c r="AF149" s="453">
        <f t="shared" si="94"/>
        <v>0</v>
      </c>
      <c r="AH149" s="430">
        <f t="shared" ref="AH149:AH151" si="95">SUM(U149:AF149)</f>
        <v>0</v>
      </c>
    </row>
    <row r="150" spans="1:34" ht="27.95" customHeight="1" x14ac:dyDescent="0.4">
      <c r="A150" s="436" t="s">
        <v>130</v>
      </c>
      <c r="B150" s="434">
        <v>0</v>
      </c>
      <c r="C150" s="434">
        <v>0</v>
      </c>
      <c r="D150" s="434">
        <v>0</v>
      </c>
      <c r="E150" s="434"/>
      <c r="F150" s="434">
        <v>0</v>
      </c>
      <c r="G150" s="434"/>
      <c r="H150" s="434">
        <v>0</v>
      </c>
      <c r="I150" s="434">
        <v>0</v>
      </c>
      <c r="J150" s="434"/>
      <c r="K150" s="435"/>
      <c r="L150" s="435"/>
      <c r="M150" s="435"/>
      <c r="N150" s="402"/>
      <c r="O150" s="437">
        <f t="shared" si="93"/>
        <v>0</v>
      </c>
      <c r="P150" s="400"/>
      <c r="Q150" s="424"/>
      <c r="R150" s="424"/>
      <c r="S150" s="401"/>
      <c r="T150" s="436" t="s">
        <v>130</v>
      </c>
      <c r="U150" s="434">
        <v>0</v>
      </c>
      <c r="V150" s="434">
        <v>0</v>
      </c>
      <c r="W150" s="434">
        <v>0</v>
      </c>
      <c r="X150" s="434">
        <v>0</v>
      </c>
      <c r="Y150" s="434">
        <v>0</v>
      </c>
      <c r="Z150" s="434">
        <v>0</v>
      </c>
      <c r="AA150" s="434">
        <v>0</v>
      </c>
      <c r="AB150" s="434">
        <v>0</v>
      </c>
      <c r="AC150" s="434">
        <v>0</v>
      </c>
      <c r="AD150" s="434">
        <v>0</v>
      </c>
      <c r="AE150" s="434">
        <v>0</v>
      </c>
      <c r="AF150" s="434">
        <v>0</v>
      </c>
      <c r="AH150" s="437">
        <f t="shared" si="95"/>
        <v>0</v>
      </c>
    </row>
    <row r="151" spans="1:34" ht="27.95" customHeight="1" thickBot="1" x14ac:dyDescent="0.45">
      <c r="A151" s="438" t="s">
        <v>131</v>
      </c>
      <c r="B151" s="439">
        <f>B149-B150</f>
        <v>8.5540000000000005E-2</v>
      </c>
      <c r="C151" s="439">
        <f>C149-C150</f>
        <v>7.6100000000000001E-2</v>
      </c>
      <c r="D151" s="439">
        <f t="shared" ref="D151:M151" si="96">D149-D150</f>
        <v>0.17598</v>
      </c>
      <c r="E151" s="439">
        <f t="shared" si="96"/>
        <v>0.10861999999999999</v>
      </c>
      <c r="F151" s="439">
        <f t="shared" si="96"/>
        <v>0</v>
      </c>
      <c r="G151" s="439">
        <f t="shared" si="96"/>
        <v>0</v>
      </c>
      <c r="H151" s="439">
        <f t="shared" si="96"/>
        <v>0</v>
      </c>
      <c r="I151" s="439">
        <f t="shared" si="96"/>
        <v>0</v>
      </c>
      <c r="J151" s="439">
        <f t="shared" si="96"/>
        <v>0</v>
      </c>
      <c r="K151" s="440">
        <f t="shared" si="96"/>
        <v>0</v>
      </c>
      <c r="L151" s="440">
        <f t="shared" si="96"/>
        <v>0</v>
      </c>
      <c r="M151" s="440">
        <f t="shared" si="96"/>
        <v>0</v>
      </c>
      <c r="N151" s="402"/>
      <c r="O151" s="441">
        <f t="shared" si="93"/>
        <v>0.44624000000000003</v>
      </c>
      <c r="P151" s="400"/>
      <c r="Q151" s="424"/>
      <c r="R151" s="424"/>
      <c r="S151" s="401"/>
      <c r="T151" s="438" t="s">
        <v>131</v>
      </c>
      <c r="U151" s="439">
        <f>U149-U150</f>
        <v>0</v>
      </c>
      <c r="V151" s="439">
        <f t="shared" ref="V151:AF151" si="97">V149-V150</f>
        <v>0</v>
      </c>
      <c r="W151" s="439">
        <f t="shared" si="97"/>
        <v>0</v>
      </c>
      <c r="X151" s="439">
        <f t="shared" si="97"/>
        <v>0</v>
      </c>
      <c r="Y151" s="439">
        <f t="shared" si="97"/>
        <v>0</v>
      </c>
      <c r="Z151" s="439">
        <f t="shared" si="97"/>
        <v>0</v>
      </c>
      <c r="AA151" s="439">
        <f t="shared" si="97"/>
        <v>0</v>
      </c>
      <c r="AB151" s="439">
        <f t="shared" si="97"/>
        <v>0</v>
      </c>
      <c r="AC151" s="439">
        <f t="shared" si="97"/>
        <v>0</v>
      </c>
      <c r="AD151" s="439">
        <f t="shared" si="97"/>
        <v>0</v>
      </c>
      <c r="AE151" s="439">
        <f t="shared" si="97"/>
        <v>0</v>
      </c>
      <c r="AF151" s="439">
        <f t="shared" si="97"/>
        <v>0</v>
      </c>
      <c r="AH151" s="441">
        <f t="shared" si="95"/>
        <v>0</v>
      </c>
    </row>
    <row r="152" spans="1:34" ht="27.95" customHeight="1" thickTop="1" x14ac:dyDescent="0.4">
      <c r="A152" s="446"/>
      <c r="B152" s="447"/>
      <c r="C152" s="447"/>
      <c r="D152" s="447"/>
      <c r="E152" s="447"/>
      <c r="F152" s="447"/>
      <c r="G152" s="447"/>
      <c r="H152" s="447"/>
      <c r="I152" s="447"/>
      <c r="J152" s="447"/>
      <c r="K152" s="448"/>
      <c r="L152" s="448"/>
      <c r="M152" s="448"/>
      <c r="N152" s="402"/>
      <c r="O152" s="449"/>
      <c r="P152" s="400"/>
      <c r="Q152" s="424"/>
      <c r="R152" s="424"/>
      <c r="S152" s="401"/>
      <c r="T152" s="446"/>
      <c r="U152" s="447"/>
      <c r="V152" s="447"/>
      <c r="W152" s="447"/>
      <c r="X152" s="447"/>
      <c r="Y152" s="447"/>
      <c r="Z152" s="447"/>
      <c r="AA152" s="447"/>
      <c r="AB152" s="447"/>
      <c r="AC152" s="447"/>
      <c r="AD152" s="447"/>
      <c r="AE152" s="447"/>
      <c r="AF152" s="447"/>
      <c r="AH152" s="449"/>
    </row>
    <row r="153" spans="1:34" ht="27.95" customHeight="1" thickBot="1" x14ac:dyDescent="0.45">
      <c r="A153" s="461" t="s">
        <v>387</v>
      </c>
      <c r="B153" s="447"/>
      <c r="C153" s="447"/>
      <c r="D153" s="447"/>
      <c r="E153" s="447"/>
      <c r="F153" s="447"/>
      <c r="G153" s="447"/>
      <c r="H153" s="447"/>
      <c r="I153" s="447"/>
      <c r="J153" s="447"/>
      <c r="K153" s="448"/>
      <c r="L153" s="448"/>
      <c r="M153" s="448"/>
      <c r="N153" s="402"/>
      <c r="O153" s="449"/>
      <c r="P153" s="400"/>
      <c r="Q153" s="424"/>
      <c r="R153" s="424"/>
      <c r="S153" s="401"/>
      <c r="T153" s="461" t="s">
        <v>387</v>
      </c>
      <c r="U153" s="447"/>
      <c r="V153" s="447"/>
      <c r="W153" s="447"/>
      <c r="X153" s="447"/>
      <c r="Y153" s="447"/>
      <c r="Z153" s="447"/>
      <c r="AA153" s="447"/>
      <c r="AB153" s="447"/>
      <c r="AC153" s="447"/>
      <c r="AD153" s="447"/>
      <c r="AE153" s="447"/>
      <c r="AF153" s="447"/>
      <c r="AH153" s="449"/>
    </row>
    <row r="154" spans="1:34" ht="27.95" customHeight="1" thickTop="1" thickBot="1" x14ac:dyDescent="0.45">
      <c r="A154" s="492" t="s">
        <v>233</v>
      </c>
      <c r="B154" s="427">
        <v>19.662379999999999</v>
      </c>
      <c r="C154" s="427">
        <v>16.310639999999999</v>
      </c>
      <c r="D154" s="427">
        <v>17.311219999999999</v>
      </c>
      <c r="E154" s="427">
        <v>13.201129999999999</v>
      </c>
      <c r="F154" s="427">
        <v>12.293570000000001</v>
      </c>
      <c r="G154" s="427">
        <v>11.21261</v>
      </c>
      <c r="H154" s="427">
        <v>12.190720000000001</v>
      </c>
      <c r="I154" s="427">
        <v>14.73245</v>
      </c>
      <c r="J154" s="427">
        <v>16.767140000000001</v>
      </c>
      <c r="K154" s="428">
        <v>15.936683936535999</v>
      </c>
      <c r="L154" s="428">
        <v>18.654061764768002</v>
      </c>
      <c r="M154" s="428">
        <v>17.511983498728</v>
      </c>
      <c r="N154" s="402"/>
      <c r="O154" s="430">
        <f>SUM(B154:M154)</f>
        <v>185.78458920003203</v>
      </c>
      <c r="P154" s="400"/>
      <c r="Q154" s="424"/>
      <c r="R154" s="424"/>
      <c r="S154" s="401"/>
      <c r="T154" s="426" t="s">
        <v>233</v>
      </c>
      <c r="U154" s="432">
        <v>16.660571724968001</v>
      </c>
      <c r="V154" s="432">
        <v>17.151395678216002</v>
      </c>
      <c r="W154" s="432">
        <v>15.061059996759997</v>
      </c>
      <c r="X154" s="432">
        <v>14.472216233264</v>
      </c>
      <c r="Y154" s="432">
        <v>12.921704130232001</v>
      </c>
      <c r="Z154" s="432">
        <v>11.190313136519999</v>
      </c>
      <c r="AA154" s="491">
        <v>11.97617244696</v>
      </c>
      <c r="AB154" s="491">
        <v>14.764621056767997</v>
      </c>
      <c r="AC154" s="491">
        <v>16.085060496568001</v>
      </c>
      <c r="AD154" s="491"/>
      <c r="AE154" s="491"/>
      <c r="AF154" s="491"/>
      <c r="AH154" s="430">
        <f>SUM(U154:AF154)</f>
        <v>130.28311490025598</v>
      </c>
    </row>
    <row r="155" spans="1:34" ht="27.95" customHeight="1" thickTop="1" x14ac:dyDescent="0.4">
      <c r="A155" s="433" t="s">
        <v>129</v>
      </c>
      <c r="B155" s="453">
        <f>B154</f>
        <v>19.662379999999999</v>
      </c>
      <c r="C155" s="453">
        <f>C154</f>
        <v>16.310639999999999</v>
      </c>
      <c r="D155" s="453">
        <f t="shared" ref="D155:M155" si="98">D154</f>
        <v>17.311219999999999</v>
      </c>
      <c r="E155" s="453">
        <f t="shared" si="98"/>
        <v>13.201129999999999</v>
      </c>
      <c r="F155" s="453">
        <f t="shared" si="98"/>
        <v>12.293570000000001</v>
      </c>
      <c r="G155" s="453">
        <f t="shared" si="98"/>
        <v>11.21261</v>
      </c>
      <c r="H155" s="453">
        <f t="shared" si="98"/>
        <v>12.190720000000001</v>
      </c>
      <c r="I155" s="453">
        <f t="shared" si="98"/>
        <v>14.73245</v>
      </c>
      <c r="J155" s="453">
        <f t="shared" si="98"/>
        <v>16.767140000000001</v>
      </c>
      <c r="K155" s="454">
        <f t="shared" si="98"/>
        <v>15.936683936535999</v>
      </c>
      <c r="L155" s="454">
        <f t="shared" si="98"/>
        <v>18.654061764768002</v>
      </c>
      <c r="M155" s="454">
        <f t="shared" si="98"/>
        <v>17.511983498728</v>
      </c>
      <c r="N155" s="402"/>
      <c r="O155" s="430">
        <f t="shared" ref="O155:O157" si="99">SUM(B155:M155)</f>
        <v>185.78458920003203</v>
      </c>
      <c r="P155" s="400"/>
      <c r="Q155" s="424"/>
      <c r="R155" s="424"/>
      <c r="S155" s="401"/>
      <c r="T155" s="433" t="s">
        <v>129</v>
      </c>
      <c r="U155" s="435">
        <f>U154</f>
        <v>16.660571724968001</v>
      </c>
      <c r="V155" s="435">
        <f t="shared" ref="V155:AF155" si="100">V154</f>
        <v>17.151395678216002</v>
      </c>
      <c r="W155" s="435">
        <f t="shared" si="100"/>
        <v>15.061059996759997</v>
      </c>
      <c r="X155" s="435">
        <f t="shared" si="100"/>
        <v>14.472216233264</v>
      </c>
      <c r="Y155" s="435">
        <f t="shared" si="100"/>
        <v>12.921704130232001</v>
      </c>
      <c r="Z155" s="435">
        <f t="shared" si="100"/>
        <v>11.190313136519999</v>
      </c>
      <c r="AA155" s="435">
        <f t="shared" si="100"/>
        <v>11.97617244696</v>
      </c>
      <c r="AB155" s="435">
        <f t="shared" si="100"/>
        <v>14.764621056767997</v>
      </c>
      <c r="AC155" s="435">
        <f t="shared" si="100"/>
        <v>16.085060496568001</v>
      </c>
      <c r="AD155" s="435">
        <f t="shared" si="100"/>
        <v>0</v>
      </c>
      <c r="AE155" s="435">
        <f t="shared" si="100"/>
        <v>0</v>
      </c>
      <c r="AF155" s="435">
        <f t="shared" si="100"/>
        <v>0</v>
      </c>
      <c r="AH155" s="430">
        <f t="shared" ref="AH155:AH157" si="101">SUM(U155:AF155)</f>
        <v>130.28311490025598</v>
      </c>
    </row>
    <row r="156" spans="1:34" ht="27.95" customHeight="1" x14ac:dyDescent="0.4">
      <c r="A156" s="436" t="s">
        <v>130</v>
      </c>
      <c r="B156" s="434">
        <v>8.3228320389999999E-2</v>
      </c>
      <c r="C156" s="434">
        <v>8.3228320389999999E-2</v>
      </c>
      <c r="D156" s="434">
        <v>9.3144082721999991E-2</v>
      </c>
      <c r="E156" s="434">
        <v>9.0830494309999996E-2</v>
      </c>
      <c r="F156" s="434">
        <v>9.4704794142999954E-2</v>
      </c>
      <c r="G156" s="434">
        <v>0.09</v>
      </c>
      <c r="H156" s="434">
        <v>8.9434E-2</v>
      </c>
      <c r="I156" s="434">
        <v>8.9222189049999817E-2</v>
      </c>
      <c r="J156" s="434">
        <v>8.4462646641000061E-2</v>
      </c>
      <c r="K156" s="435"/>
      <c r="L156" s="435"/>
      <c r="M156" s="435"/>
      <c r="N156" s="402"/>
      <c r="O156" s="437">
        <f t="shared" si="99"/>
        <v>0.79825484764599985</v>
      </c>
      <c r="P156" s="400"/>
      <c r="Q156" s="424"/>
      <c r="R156" s="424"/>
      <c r="S156" s="401"/>
      <c r="T156" s="436" t="s">
        <v>130</v>
      </c>
      <c r="U156" s="435">
        <v>0</v>
      </c>
      <c r="V156" s="435">
        <v>0</v>
      </c>
      <c r="W156" s="435">
        <v>0</v>
      </c>
      <c r="X156" s="435">
        <v>0</v>
      </c>
      <c r="Y156" s="435">
        <v>0</v>
      </c>
      <c r="Z156" s="435">
        <v>0</v>
      </c>
      <c r="AA156" s="435">
        <v>0</v>
      </c>
      <c r="AB156" s="435">
        <v>0</v>
      </c>
      <c r="AC156" s="435">
        <v>0</v>
      </c>
      <c r="AD156" s="435">
        <v>0</v>
      </c>
      <c r="AE156" s="435">
        <v>0</v>
      </c>
      <c r="AF156" s="435">
        <v>0</v>
      </c>
      <c r="AH156" s="437">
        <f t="shared" si="101"/>
        <v>0</v>
      </c>
    </row>
    <row r="157" spans="1:34" ht="27.95" customHeight="1" thickBot="1" x14ac:dyDescent="0.45">
      <c r="A157" s="438" t="s">
        <v>131</v>
      </c>
      <c r="B157" s="439">
        <f>B155-B156</f>
        <v>19.57915167961</v>
      </c>
      <c r="C157" s="439">
        <f>C155-C156</f>
        <v>16.22741167961</v>
      </c>
      <c r="D157" s="439">
        <f t="shared" ref="D157:M157" si="102">D155-D156</f>
        <v>17.218075917278</v>
      </c>
      <c r="E157" s="439">
        <f t="shared" si="102"/>
        <v>13.11029950569</v>
      </c>
      <c r="F157" s="439">
        <f t="shared" si="102"/>
        <v>12.198865205857</v>
      </c>
      <c r="G157" s="439">
        <f t="shared" si="102"/>
        <v>11.12261</v>
      </c>
      <c r="H157" s="439">
        <f t="shared" si="102"/>
        <v>12.101286</v>
      </c>
      <c r="I157" s="439">
        <f t="shared" si="102"/>
        <v>14.64322781095</v>
      </c>
      <c r="J157" s="439">
        <f t="shared" si="102"/>
        <v>16.682677353359001</v>
      </c>
      <c r="K157" s="440">
        <f t="shared" si="102"/>
        <v>15.936683936535999</v>
      </c>
      <c r="L157" s="440">
        <f t="shared" si="102"/>
        <v>18.654061764768002</v>
      </c>
      <c r="M157" s="440">
        <f t="shared" si="102"/>
        <v>17.511983498728</v>
      </c>
      <c r="N157" s="402"/>
      <c r="O157" s="441">
        <f t="shared" si="99"/>
        <v>184.986334352386</v>
      </c>
      <c r="P157" s="400"/>
      <c r="Q157" s="424"/>
      <c r="R157" s="424"/>
      <c r="S157" s="401"/>
      <c r="T157" s="438" t="s">
        <v>131</v>
      </c>
      <c r="U157" s="440">
        <f t="shared" ref="U157:AF157" si="103">U155-U156</f>
        <v>16.660571724968001</v>
      </c>
      <c r="V157" s="440">
        <f t="shared" si="103"/>
        <v>17.151395678216002</v>
      </c>
      <c r="W157" s="440">
        <f t="shared" si="103"/>
        <v>15.061059996759997</v>
      </c>
      <c r="X157" s="440">
        <f t="shared" si="103"/>
        <v>14.472216233264</v>
      </c>
      <c r="Y157" s="440">
        <f t="shared" si="103"/>
        <v>12.921704130232001</v>
      </c>
      <c r="Z157" s="440">
        <f t="shared" si="103"/>
        <v>11.190313136519999</v>
      </c>
      <c r="AA157" s="440">
        <f t="shared" si="103"/>
        <v>11.97617244696</v>
      </c>
      <c r="AB157" s="440">
        <f t="shared" si="103"/>
        <v>14.764621056767997</v>
      </c>
      <c r="AC157" s="440">
        <f t="shared" si="103"/>
        <v>16.085060496568001</v>
      </c>
      <c r="AD157" s="440">
        <f t="shared" si="103"/>
        <v>0</v>
      </c>
      <c r="AE157" s="440">
        <f t="shared" si="103"/>
        <v>0</v>
      </c>
      <c r="AF157" s="440">
        <f t="shared" si="103"/>
        <v>0</v>
      </c>
      <c r="AH157" s="441">
        <f t="shared" si="101"/>
        <v>130.28311490025598</v>
      </c>
    </row>
    <row r="158" spans="1:34" ht="27.95" customHeight="1" thickTop="1" x14ac:dyDescent="0.4">
      <c r="A158" s="446"/>
      <c r="B158" s="447"/>
      <c r="C158" s="447"/>
      <c r="D158" s="447"/>
      <c r="E158" s="447"/>
      <c r="F158" s="447"/>
      <c r="G158" s="447"/>
      <c r="H158" s="447"/>
      <c r="I158" s="447"/>
      <c r="J158" s="447"/>
      <c r="K158" s="448"/>
      <c r="L158" s="448"/>
      <c r="M158" s="448"/>
      <c r="N158" s="402"/>
      <c r="O158" s="449"/>
      <c r="P158" s="400"/>
      <c r="Q158" s="424"/>
      <c r="R158" s="424"/>
      <c r="S158" s="401"/>
      <c r="T158" s="446"/>
      <c r="U158" s="447"/>
      <c r="V158" s="447"/>
      <c r="W158" s="447"/>
      <c r="X158" s="447"/>
      <c r="Y158" s="447"/>
      <c r="Z158" s="447"/>
      <c r="AA158" s="447"/>
      <c r="AB158" s="447"/>
      <c r="AC158" s="447"/>
      <c r="AD158" s="447"/>
      <c r="AE158" s="447"/>
      <c r="AF158" s="447"/>
      <c r="AH158" s="449"/>
    </row>
    <row r="159" spans="1:34" ht="27.95" customHeight="1" thickBot="1" x14ac:dyDescent="0.45">
      <c r="A159" s="461" t="s">
        <v>442</v>
      </c>
      <c r="B159" s="447"/>
      <c r="C159" s="448"/>
      <c r="D159" s="447"/>
      <c r="E159" s="447"/>
      <c r="F159" s="447"/>
      <c r="G159" s="447"/>
      <c r="H159" s="447"/>
      <c r="I159" s="447"/>
      <c r="J159" s="447"/>
      <c r="K159" s="448"/>
      <c r="L159" s="448"/>
      <c r="M159" s="402"/>
      <c r="N159" s="449"/>
      <c r="O159" s="400"/>
      <c r="Q159" s="424"/>
      <c r="R159" s="424"/>
      <c r="S159" s="401"/>
      <c r="T159" s="461" t="s">
        <v>442</v>
      </c>
      <c r="U159" s="447"/>
      <c r="V159" s="447"/>
      <c r="W159" s="447"/>
      <c r="X159" s="447"/>
      <c r="Y159" s="447"/>
      <c r="Z159" s="447"/>
      <c r="AA159" s="447"/>
      <c r="AB159" s="447"/>
      <c r="AC159" s="447"/>
      <c r="AD159" s="447"/>
      <c r="AE159" s="447"/>
      <c r="AF159" s="447"/>
      <c r="AH159" s="449"/>
    </row>
    <row r="160" spans="1:34" ht="27.95" customHeight="1" thickTop="1" thickBot="1" x14ac:dyDescent="0.45">
      <c r="A160" s="476" t="s">
        <v>406</v>
      </c>
      <c r="B160" s="453">
        <v>10.83506</v>
      </c>
      <c r="C160" s="453">
        <v>14.428430000000001</v>
      </c>
      <c r="D160" s="453">
        <v>15.457260000000002</v>
      </c>
      <c r="E160" s="453">
        <v>12.381260000000001</v>
      </c>
      <c r="F160" s="453">
        <v>11.233160000000002</v>
      </c>
      <c r="G160" s="453">
        <v>10.40315</v>
      </c>
      <c r="H160" s="453">
        <v>10.482579999999999</v>
      </c>
      <c r="I160" s="453">
        <v>13.046990000000001</v>
      </c>
      <c r="J160" s="453">
        <v>14.715809999999999</v>
      </c>
      <c r="K160" s="428">
        <v>12.462356943304</v>
      </c>
      <c r="L160" s="428">
        <v>14.449672846192001</v>
      </c>
      <c r="M160" s="428">
        <v>12.726730251064001</v>
      </c>
      <c r="N160" s="444"/>
      <c r="O160" s="430">
        <f>SUM(B160:M160)</f>
        <v>152.62246004055999</v>
      </c>
      <c r="P160" s="400"/>
      <c r="Q160" s="300"/>
      <c r="R160" s="300"/>
      <c r="S160" s="431"/>
      <c r="T160" s="476" t="s">
        <v>406</v>
      </c>
      <c r="U160" s="432">
        <v>13.981745571888002</v>
      </c>
      <c r="V160" s="432">
        <v>11.493575534000001</v>
      </c>
      <c r="W160" s="432">
        <v>11.491902753368002</v>
      </c>
      <c r="X160" s="432">
        <v>10.540958900488</v>
      </c>
      <c r="Y160" s="432">
        <v>9.688676247975998</v>
      </c>
      <c r="Z160" s="432">
        <v>9.521436951375998</v>
      </c>
      <c r="AA160" s="491">
        <v>10.537591837687998</v>
      </c>
      <c r="AB160" s="491">
        <v>11.041094036528001</v>
      </c>
      <c r="AC160" s="491">
        <v>11.714082124983999</v>
      </c>
      <c r="AD160" s="491"/>
      <c r="AE160" s="491"/>
      <c r="AF160" s="491"/>
      <c r="AH160" s="430">
        <f>SUM(U160:AF160)</f>
        <v>100.01106395829601</v>
      </c>
    </row>
    <row r="161" spans="1:34" ht="27.95" customHeight="1" thickTop="1" x14ac:dyDescent="0.4">
      <c r="A161" s="433" t="s">
        <v>129</v>
      </c>
      <c r="B161" s="453">
        <f>B160</f>
        <v>10.83506</v>
      </c>
      <c r="C161" s="453">
        <f>C160</f>
        <v>14.428430000000001</v>
      </c>
      <c r="D161" s="453">
        <f t="shared" ref="D161:M161" si="104">D160</f>
        <v>15.457260000000002</v>
      </c>
      <c r="E161" s="453">
        <f t="shared" si="104"/>
        <v>12.381260000000001</v>
      </c>
      <c r="F161" s="453">
        <f t="shared" si="104"/>
        <v>11.233160000000002</v>
      </c>
      <c r="G161" s="453">
        <f t="shared" si="104"/>
        <v>10.40315</v>
      </c>
      <c r="H161" s="453">
        <f t="shared" si="104"/>
        <v>10.482579999999999</v>
      </c>
      <c r="I161" s="453">
        <f t="shared" si="104"/>
        <v>13.046990000000001</v>
      </c>
      <c r="J161" s="453">
        <f t="shared" si="104"/>
        <v>14.715809999999999</v>
      </c>
      <c r="K161" s="454">
        <f t="shared" si="104"/>
        <v>12.462356943304</v>
      </c>
      <c r="L161" s="454">
        <f t="shared" si="104"/>
        <v>14.449672846192001</v>
      </c>
      <c r="M161" s="454">
        <f t="shared" si="104"/>
        <v>12.726730251064001</v>
      </c>
      <c r="N161" s="402"/>
      <c r="O161" s="430">
        <f t="shared" ref="O161:O163" si="105">SUM(B161:M161)</f>
        <v>152.62246004055999</v>
      </c>
      <c r="P161" s="400"/>
      <c r="Q161" s="424"/>
      <c r="R161" s="424"/>
      <c r="S161" s="401"/>
      <c r="T161" s="433" t="s">
        <v>129</v>
      </c>
      <c r="U161" s="435">
        <f>U160</f>
        <v>13.981745571888002</v>
      </c>
      <c r="V161" s="435">
        <f t="shared" ref="V161:AF161" si="106">V160</f>
        <v>11.493575534000001</v>
      </c>
      <c r="W161" s="435">
        <f t="shared" si="106"/>
        <v>11.491902753368002</v>
      </c>
      <c r="X161" s="435">
        <f t="shared" si="106"/>
        <v>10.540958900488</v>
      </c>
      <c r="Y161" s="435">
        <f t="shared" si="106"/>
        <v>9.688676247975998</v>
      </c>
      <c r="Z161" s="435">
        <f t="shared" si="106"/>
        <v>9.521436951375998</v>
      </c>
      <c r="AA161" s="435">
        <f t="shared" si="106"/>
        <v>10.537591837687998</v>
      </c>
      <c r="AB161" s="435">
        <f t="shared" si="106"/>
        <v>11.041094036528001</v>
      </c>
      <c r="AC161" s="435">
        <f t="shared" si="106"/>
        <v>11.714082124983999</v>
      </c>
      <c r="AD161" s="435">
        <f t="shared" si="106"/>
        <v>0</v>
      </c>
      <c r="AE161" s="435">
        <f t="shared" si="106"/>
        <v>0</v>
      </c>
      <c r="AF161" s="435">
        <f t="shared" si="106"/>
        <v>0</v>
      </c>
      <c r="AH161" s="430">
        <f t="shared" ref="AH161:AH163" si="107">SUM(U161:AF161)</f>
        <v>100.01106395829601</v>
      </c>
    </row>
    <row r="162" spans="1:34" ht="27.95" customHeight="1" x14ac:dyDescent="0.4">
      <c r="A162" s="436" t="s">
        <v>130</v>
      </c>
      <c r="B162" s="434">
        <v>8.5000000000000006E-2</v>
      </c>
      <c r="C162" s="434">
        <v>0.12</v>
      </c>
      <c r="D162" s="434">
        <v>0.12</v>
      </c>
      <c r="E162" s="434">
        <v>0.12</v>
      </c>
      <c r="F162" s="434">
        <v>0.12</v>
      </c>
      <c r="G162" s="434">
        <v>0.12</v>
      </c>
      <c r="H162" s="434">
        <v>0.12</v>
      </c>
      <c r="I162" s="434">
        <v>0.12</v>
      </c>
      <c r="J162" s="434">
        <v>0.12</v>
      </c>
      <c r="K162" s="435"/>
      <c r="L162" s="435"/>
      <c r="M162" s="435"/>
      <c r="N162" s="402"/>
      <c r="O162" s="437">
        <f t="shared" si="105"/>
        <v>1.0449999999999999</v>
      </c>
      <c r="P162" s="400"/>
      <c r="Q162" s="424"/>
      <c r="R162" s="424"/>
      <c r="S162" s="401"/>
      <c r="T162" s="436" t="s">
        <v>130</v>
      </c>
      <c r="U162" s="435">
        <v>0</v>
      </c>
      <c r="V162" s="435">
        <v>0</v>
      </c>
      <c r="W162" s="435">
        <v>0</v>
      </c>
      <c r="X162" s="435">
        <v>0</v>
      </c>
      <c r="Y162" s="435">
        <v>0</v>
      </c>
      <c r="Z162" s="435">
        <v>0</v>
      </c>
      <c r="AA162" s="435">
        <v>0</v>
      </c>
      <c r="AB162" s="435">
        <v>0</v>
      </c>
      <c r="AC162" s="435">
        <v>0</v>
      </c>
      <c r="AD162" s="435">
        <v>0</v>
      </c>
      <c r="AE162" s="435">
        <v>0</v>
      </c>
      <c r="AF162" s="435">
        <v>0</v>
      </c>
      <c r="AH162" s="437">
        <f t="shared" si="107"/>
        <v>0</v>
      </c>
    </row>
    <row r="163" spans="1:34" ht="27.95" customHeight="1" thickBot="1" x14ac:dyDescent="0.45">
      <c r="A163" s="438" t="s">
        <v>131</v>
      </c>
      <c r="B163" s="439">
        <f>B161-B162</f>
        <v>10.75006</v>
      </c>
      <c r="C163" s="439">
        <f>C161-C162</f>
        <v>14.308430000000001</v>
      </c>
      <c r="D163" s="439">
        <f t="shared" ref="D163:M163" si="108">D161-D162</f>
        <v>15.337260000000002</v>
      </c>
      <c r="E163" s="439">
        <f>E161-E162</f>
        <v>12.261260000000002</v>
      </c>
      <c r="F163" s="439">
        <f>F161-F162</f>
        <v>11.113160000000002</v>
      </c>
      <c r="G163" s="439">
        <f t="shared" si="108"/>
        <v>10.283150000000001</v>
      </c>
      <c r="H163" s="439">
        <f t="shared" si="108"/>
        <v>10.362579999999999</v>
      </c>
      <c r="I163" s="439">
        <f t="shared" si="108"/>
        <v>12.926990000000002</v>
      </c>
      <c r="J163" s="439">
        <f t="shared" si="108"/>
        <v>14.59581</v>
      </c>
      <c r="K163" s="440">
        <f t="shared" si="108"/>
        <v>12.462356943304</v>
      </c>
      <c r="L163" s="440">
        <f t="shared" si="108"/>
        <v>14.449672846192001</v>
      </c>
      <c r="M163" s="440">
        <f t="shared" si="108"/>
        <v>12.726730251064001</v>
      </c>
      <c r="N163" s="402"/>
      <c r="O163" s="441">
        <f t="shared" si="105"/>
        <v>151.57746004056</v>
      </c>
      <c r="P163" s="400"/>
      <c r="Q163" s="424"/>
      <c r="R163" s="424"/>
      <c r="S163" s="401"/>
      <c r="T163" s="438" t="s">
        <v>131</v>
      </c>
      <c r="U163" s="440">
        <f t="shared" ref="U163:AF163" si="109">U161-U162</f>
        <v>13.981745571888002</v>
      </c>
      <c r="V163" s="440">
        <f t="shared" si="109"/>
        <v>11.493575534000001</v>
      </c>
      <c r="W163" s="440">
        <f t="shared" si="109"/>
        <v>11.491902753368002</v>
      </c>
      <c r="X163" s="440">
        <f t="shared" si="109"/>
        <v>10.540958900488</v>
      </c>
      <c r="Y163" s="440">
        <f t="shared" si="109"/>
        <v>9.688676247975998</v>
      </c>
      <c r="Z163" s="440">
        <f t="shared" si="109"/>
        <v>9.521436951375998</v>
      </c>
      <c r="AA163" s="440">
        <f t="shared" si="109"/>
        <v>10.537591837687998</v>
      </c>
      <c r="AB163" s="440">
        <f t="shared" si="109"/>
        <v>11.041094036528001</v>
      </c>
      <c r="AC163" s="440">
        <f t="shared" si="109"/>
        <v>11.714082124983999</v>
      </c>
      <c r="AD163" s="440">
        <f t="shared" si="109"/>
        <v>0</v>
      </c>
      <c r="AE163" s="440">
        <f t="shared" si="109"/>
        <v>0</v>
      </c>
      <c r="AF163" s="440">
        <f t="shared" si="109"/>
        <v>0</v>
      </c>
      <c r="AH163" s="441">
        <f t="shared" si="107"/>
        <v>100.01106395829601</v>
      </c>
    </row>
    <row r="164" spans="1:34" ht="27.95" customHeight="1" thickTop="1" x14ac:dyDescent="0.2">
      <c r="C164" s="493"/>
      <c r="D164" s="493"/>
      <c r="E164" s="493"/>
      <c r="F164" s="493"/>
      <c r="G164" s="493"/>
      <c r="H164" s="493"/>
      <c r="I164" s="493"/>
      <c r="J164" s="493"/>
    </row>
    <row r="165" spans="1:34" ht="27.95" customHeight="1" thickBot="1" x14ac:dyDescent="0.45">
      <c r="A165" s="461" t="s">
        <v>405</v>
      </c>
      <c r="B165" s="473"/>
      <c r="C165" s="473"/>
      <c r="D165" s="473"/>
      <c r="E165" s="473"/>
      <c r="F165" s="473"/>
      <c r="G165" s="473"/>
      <c r="H165" s="473"/>
      <c r="I165" s="473"/>
      <c r="J165" s="473"/>
      <c r="K165" s="474"/>
      <c r="L165" s="474"/>
      <c r="M165" s="474"/>
      <c r="N165" s="444"/>
      <c r="O165" s="445">
        <f t="shared" ref="O165:O168" si="110">SUM(B165:M165)</f>
        <v>0</v>
      </c>
      <c r="P165" s="400"/>
      <c r="Q165" s="424"/>
      <c r="R165" s="424"/>
      <c r="S165" s="401"/>
      <c r="T165" s="461" t="s">
        <v>405</v>
      </c>
      <c r="U165" s="475"/>
      <c r="V165" s="475"/>
      <c r="W165" s="475"/>
      <c r="X165" s="475"/>
      <c r="Y165" s="475"/>
      <c r="Z165" s="475"/>
      <c r="AA165" s="475"/>
      <c r="AB165" s="475"/>
      <c r="AC165" s="475"/>
      <c r="AD165" s="475"/>
      <c r="AE165" s="475"/>
      <c r="AF165" s="475"/>
      <c r="AG165" s="444"/>
      <c r="AH165" s="462"/>
    </row>
    <row r="166" spans="1:34" ht="27.95" customHeight="1" thickTop="1" x14ac:dyDescent="0.4">
      <c r="A166" s="426" t="s">
        <v>407</v>
      </c>
      <c r="B166" s="434"/>
      <c r="C166" s="434">
        <v>0</v>
      </c>
      <c r="D166" s="434">
        <v>0</v>
      </c>
      <c r="E166" s="434">
        <v>0</v>
      </c>
      <c r="F166" s="434">
        <v>0</v>
      </c>
      <c r="G166" s="434">
        <v>0</v>
      </c>
      <c r="H166" s="434">
        <v>0</v>
      </c>
      <c r="I166" s="434">
        <v>0</v>
      </c>
      <c r="J166" s="434">
        <v>0</v>
      </c>
      <c r="K166" s="435">
        <v>5.3622988235760012</v>
      </c>
      <c r="L166" s="435">
        <v>5.6147486782000007</v>
      </c>
      <c r="M166" s="435">
        <v>5.417400890671999</v>
      </c>
      <c r="N166" s="444"/>
      <c r="O166" s="430">
        <f t="shared" si="110"/>
        <v>16.394448392448002</v>
      </c>
      <c r="P166" s="400"/>
      <c r="Q166" s="300"/>
      <c r="R166" s="300"/>
      <c r="S166" s="431"/>
      <c r="T166" s="426" t="s">
        <v>407</v>
      </c>
      <c r="U166" s="456">
        <v>5.4031688748880002</v>
      </c>
      <c r="V166" s="456">
        <v>4.7936600692559992</v>
      </c>
      <c r="W166" s="456">
        <v>4.9350313630879992</v>
      </c>
      <c r="X166" s="456">
        <v>4.5329667651680001</v>
      </c>
      <c r="Y166" s="456">
        <v>4.0551974983519994</v>
      </c>
      <c r="Z166" s="456">
        <v>3.6555463366399996</v>
      </c>
      <c r="AA166" s="456">
        <v>4.5823665899119996</v>
      </c>
      <c r="AB166" s="456">
        <v>4.3355091100320005</v>
      </c>
      <c r="AC166" s="456">
        <v>4.5262799999759995</v>
      </c>
      <c r="AD166" s="456"/>
      <c r="AE166" s="456"/>
      <c r="AF166" s="456"/>
      <c r="AH166" s="430">
        <f t="shared" ref="AH166:AH171" si="111">SUM(U166:AF166)</f>
        <v>40.819726607311992</v>
      </c>
    </row>
    <row r="167" spans="1:34" ht="27.95" customHeight="1" x14ac:dyDescent="0.4">
      <c r="A167" s="426" t="s">
        <v>408</v>
      </c>
      <c r="B167" s="434"/>
      <c r="C167" s="434">
        <v>0</v>
      </c>
      <c r="D167" s="434">
        <v>0</v>
      </c>
      <c r="E167" s="434">
        <v>0</v>
      </c>
      <c r="F167" s="434">
        <v>0</v>
      </c>
      <c r="G167" s="434">
        <v>0</v>
      </c>
      <c r="H167" s="434">
        <v>0</v>
      </c>
      <c r="I167" s="434">
        <v>0</v>
      </c>
      <c r="J167" s="434">
        <v>0</v>
      </c>
      <c r="K167" s="435">
        <v>7.0718563106319987</v>
      </c>
      <c r="L167" s="435">
        <v>7.5108642163200008</v>
      </c>
      <c r="M167" s="435">
        <v>7.4488716650799986</v>
      </c>
      <c r="N167" s="444"/>
      <c r="O167" s="437">
        <f t="shared" si="110"/>
        <v>22.031592192031997</v>
      </c>
      <c r="P167" s="400"/>
      <c r="Q167" s="300"/>
      <c r="R167" s="300"/>
      <c r="S167" s="431"/>
      <c r="T167" s="426" t="s">
        <v>408</v>
      </c>
      <c r="U167" s="456">
        <v>7.7703295754799981</v>
      </c>
      <c r="V167" s="456">
        <v>6.6185882886640011</v>
      </c>
      <c r="W167" s="456">
        <v>6.3020579435760009</v>
      </c>
      <c r="X167" s="456">
        <v>5.946916089048</v>
      </c>
      <c r="Y167" s="456">
        <v>5.7569118953760023</v>
      </c>
      <c r="Z167" s="456">
        <v>4.8881159153759981</v>
      </c>
      <c r="AA167" s="456">
        <v>5.6507181920879992</v>
      </c>
      <c r="AB167" s="456">
        <v>6.3650539148800007</v>
      </c>
      <c r="AC167" s="456">
        <v>6.7168703931280005</v>
      </c>
      <c r="AD167" s="456"/>
      <c r="AE167" s="456"/>
      <c r="AF167" s="456"/>
      <c r="AH167" s="437">
        <f t="shared" si="111"/>
        <v>56.015562207616</v>
      </c>
    </row>
    <row r="168" spans="1:34" ht="27.95" customHeight="1" thickBot="1" x14ac:dyDescent="0.45">
      <c r="A168" s="426" t="s">
        <v>409</v>
      </c>
      <c r="B168" s="439"/>
      <c r="C168" s="439">
        <v>0</v>
      </c>
      <c r="D168" s="439">
        <v>0</v>
      </c>
      <c r="E168" s="439">
        <v>0</v>
      </c>
      <c r="F168" s="439">
        <v>0</v>
      </c>
      <c r="G168" s="439">
        <v>0</v>
      </c>
      <c r="H168" s="439">
        <v>0</v>
      </c>
      <c r="I168" s="439">
        <v>0</v>
      </c>
      <c r="J168" s="439">
        <v>0</v>
      </c>
      <c r="K168" s="440">
        <v>16.169510410848002</v>
      </c>
      <c r="L168" s="440">
        <v>17.27267273144</v>
      </c>
      <c r="M168" s="440">
        <v>16.952009765368004</v>
      </c>
      <c r="N168" s="444"/>
      <c r="O168" s="437">
        <f t="shared" si="110"/>
        <v>50.394192907656006</v>
      </c>
      <c r="P168" s="400"/>
      <c r="Q168" s="300"/>
      <c r="R168" s="300"/>
      <c r="S168" s="431"/>
      <c r="T168" s="426" t="s">
        <v>409</v>
      </c>
      <c r="U168" s="477">
        <v>16.777530786511999</v>
      </c>
      <c r="V168" s="477">
        <v>13.945299863448003</v>
      </c>
      <c r="W168" s="477">
        <v>14.640456142376003</v>
      </c>
      <c r="X168" s="477">
        <v>13.223002952608001</v>
      </c>
      <c r="Y168" s="477">
        <v>11.920187502919996</v>
      </c>
      <c r="Z168" s="477">
        <v>12.045649644368002</v>
      </c>
      <c r="AA168" s="477">
        <v>12.384634581088003</v>
      </c>
      <c r="AB168" s="477">
        <v>14.420557301664003</v>
      </c>
      <c r="AC168" s="477">
        <v>14.687773717231996</v>
      </c>
      <c r="AD168" s="477"/>
      <c r="AE168" s="477"/>
      <c r="AF168" s="477"/>
      <c r="AH168" s="437">
        <f t="shared" si="111"/>
        <v>124.045092492216</v>
      </c>
    </row>
    <row r="169" spans="1:34" ht="27.95" customHeight="1" thickTop="1" x14ac:dyDescent="0.4">
      <c r="A169" s="433" t="s">
        <v>129</v>
      </c>
      <c r="B169" s="434">
        <f t="shared" ref="B169:M169" si="112">SUM(B166:B168)</f>
        <v>0</v>
      </c>
      <c r="C169" s="434">
        <f t="shared" si="112"/>
        <v>0</v>
      </c>
      <c r="D169" s="434">
        <f t="shared" si="112"/>
        <v>0</v>
      </c>
      <c r="E169" s="434">
        <f t="shared" si="112"/>
        <v>0</v>
      </c>
      <c r="F169" s="434">
        <f t="shared" si="112"/>
        <v>0</v>
      </c>
      <c r="G169" s="434">
        <f t="shared" si="112"/>
        <v>0</v>
      </c>
      <c r="H169" s="434">
        <f t="shared" si="112"/>
        <v>0</v>
      </c>
      <c r="I169" s="434">
        <f t="shared" si="112"/>
        <v>0</v>
      </c>
      <c r="J169" s="434">
        <f t="shared" si="112"/>
        <v>0</v>
      </c>
      <c r="K169" s="435">
        <f t="shared" si="112"/>
        <v>28.603665545056003</v>
      </c>
      <c r="L169" s="435">
        <f t="shared" si="112"/>
        <v>30.39828562596</v>
      </c>
      <c r="M169" s="435">
        <f t="shared" si="112"/>
        <v>29.818282321120002</v>
      </c>
      <c r="N169" s="444"/>
      <c r="O169" s="430">
        <f>SUM(B169:M169)</f>
        <v>88.820233492135998</v>
      </c>
      <c r="P169" s="400"/>
      <c r="Q169" s="424"/>
      <c r="R169" s="424"/>
      <c r="S169" s="431"/>
      <c r="T169" s="433" t="s">
        <v>129</v>
      </c>
      <c r="U169" s="435">
        <f t="shared" ref="U169:W169" si="113">SUM(U166:U168)</f>
        <v>29.951029236879997</v>
      </c>
      <c r="V169" s="435">
        <f t="shared" si="113"/>
        <v>25.357548221368003</v>
      </c>
      <c r="W169" s="435">
        <f t="shared" si="113"/>
        <v>25.877545449040003</v>
      </c>
      <c r="X169" s="435">
        <f>SUM(X166:X168)</f>
        <v>23.702885806824</v>
      </c>
      <c r="Y169" s="435">
        <f t="shared" ref="Y169:AF169" si="114">SUM(Y166:Y168)</f>
        <v>21.732296896647995</v>
      </c>
      <c r="Z169" s="435">
        <f t="shared" si="114"/>
        <v>20.589311896384</v>
      </c>
      <c r="AA169" s="435">
        <f t="shared" si="114"/>
        <v>22.617719363088</v>
      </c>
      <c r="AB169" s="435">
        <f t="shared" si="114"/>
        <v>25.121120326576005</v>
      </c>
      <c r="AC169" s="435">
        <f t="shared" si="114"/>
        <v>25.930924110335994</v>
      </c>
      <c r="AD169" s="435">
        <f t="shared" si="114"/>
        <v>0</v>
      </c>
      <c r="AE169" s="435">
        <f t="shared" si="114"/>
        <v>0</v>
      </c>
      <c r="AF169" s="435">
        <f t="shared" si="114"/>
        <v>0</v>
      </c>
      <c r="AH169" s="430">
        <f t="shared" si="111"/>
        <v>220.88038130714398</v>
      </c>
    </row>
    <row r="170" spans="1:34" ht="27.95" customHeight="1" x14ac:dyDescent="0.4">
      <c r="A170" s="478" t="s">
        <v>130</v>
      </c>
      <c r="B170" s="479"/>
      <c r="C170" s="479">
        <v>0</v>
      </c>
      <c r="D170" s="479">
        <v>0</v>
      </c>
      <c r="E170" s="479">
        <v>0</v>
      </c>
      <c r="F170" s="479">
        <v>0</v>
      </c>
      <c r="G170" s="479">
        <v>0</v>
      </c>
      <c r="H170" s="479">
        <v>0</v>
      </c>
      <c r="I170" s="479">
        <v>0</v>
      </c>
      <c r="J170" s="479">
        <v>0</v>
      </c>
      <c r="K170" s="480">
        <v>0</v>
      </c>
      <c r="L170" s="480">
        <v>0</v>
      </c>
      <c r="M170" s="480">
        <v>0</v>
      </c>
      <c r="N170" s="444"/>
      <c r="O170" s="437">
        <v>0</v>
      </c>
      <c r="P170" s="400"/>
      <c r="Q170" s="424"/>
      <c r="R170" s="424"/>
      <c r="S170" s="401"/>
      <c r="T170" s="436" t="s">
        <v>130</v>
      </c>
      <c r="U170" s="435">
        <v>0</v>
      </c>
      <c r="V170" s="435">
        <v>0</v>
      </c>
      <c r="W170" s="435">
        <v>0</v>
      </c>
      <c r="X170" s="435">
        <v>0</v>
      </c>
      <c r="Y170" s="435">
        <v>0</v>
      </c>
      <c r="Z170" s="435">
        <v>0</v>
      </c>
      <c r="AA170" s="435">
        <v>0</v>
      </c>
      <c r="AB170" s="435">
        <v>0</v>
      </c>
      <c r="AC170" s="435">
        <v>0</v>
      </c>
      <c r="AD170" s="435">
        <v>0</v>
      </c>
      <c r="AE170" s="435">
        <v>0</v>
      </c>
      <c r="AF170" s="435">
        <v>0</v>
      </c>
      <c r="AH170" s="437">
        <f t="shared" si="111"/>
        <v>0</v>
      </c>
    </row>
    <row r="171" spans="1:34" ht="27.95" customHeight="1" thickBot="1" x14ac:dyDescent="0.45">
      <c r="A171" s="438" t="s">
        <v>131</v>
      </c>
      <c r="B171" s="439">
        <f>B169-B170</f>
        <v>0</v>
      </c>
      <c r="C171" s="439">
        <f>C169-C170</f>
        <v>0</v>
      </c>
      <c r="D171" s="439">
        <f t="shared" ref="D171:M171" si="115">D169-D170</f>
        <v>0</v>
      </c>
      <c r="E171" s="439">
        <f>E169-E170</f>
        <v>0</v>
      </c>
      <c r="F171" s="439">
        <f>F169-F170</f>
        <v>0</v>
      </c>
      <c r="G171" s="439">
        <f t="shared" si="115"/>
        <v>0</v>
      </c>
      <c r="H171" s="439">
        <f t="shared" si="115"/>
        <v>0</v>
      </c>
      <c r="I171" s="439">
        <f t="shared" si="115"/>
        <v>0</v>
      </c>
      <c r="J171" s="439">
        <f t="shared" si="115"/>
        <v>0</v>
      </c>
      <c r="K171" s="440">
        <f t="shared" si="115"/>
        <v>28.603665545056003</v>
      </c>
      <c r="L171" s="440">
        <f t="shared" si="115"/>
        <v>30.39828562596</v>
      </c>
      <c r="M171" s="440">
        <f t="shared" si="115"/>
        <v>29.818282321120002</v>
      </c>
      <c r="N171" s="444"/>
      <c r="O171" s="441">
        <f t="shared" ref="O171" si="116">SUM(B171:M171)</f>
        <v>88.820233492135998</v>
      </c>
      <c r="P171" s="400"/>
      <c r="Q171" s="424"/>
      <c r="R171" s="424"/>
      <c r="S171" s="401"/>
      <c r="T171" s="438" t="s">
        <v>131</v>
      </c>
      <c r="U171" s="440">
        <f>U169-U170</f>
        <v>29.951029236879997</v>
      </c>
      <c r="V171" s="440">
        <f t="shared" ref="V171:AF171" si="117">V169-V170</f>
        <v>25.357548221368003</v>
      </c>
      <c r="W171" s="440">
        <f t="shared" si="117"/>
        <v>25.877545449040003</v>
      </c>
      <c r="X171" s="440">
        <f t="shared" si="117"/>
        <v>23.702885806824</v>
      </c>
      <c r="Y171" s="440">
        <f t="shared" si="117"/>
        <v>21.732296896647995</v>
      </c>
      <c r="Z171" s="440">
        <f t="shared" si="117"/>
        <v>20.589311896384</v>
      </c>
      <c r="AA171" s="440">
        <f t="shared" si="117"/>
        <v>22.617719363088</v>
      </c>
      <c r="AB171" s="440">
        <f t="shared" si="117"/>
        <v>25.121120326576005</v>
      </c>
      <c r="AC171" s="440">
        <f t="shared" si="117"/>
        <v>25.930924110335994</v>
      </c>
      <c r="AD171" s="440">
        <f t="shared" si="117"/>
        <v>0</v>
      </c>
      <c r="AE171" s="440">
        <f t="shared" si="117"/>
        <v>0</v>
      </c>
      <c r="AF171" s="440">
        <f t="shared" si="117"/>
        <v>0</v>
      </c>
      <c r="AH171" s="441">
        <f t="shared" si="111"/>
        <v>220.88038130714398</v>
      </c>
    </row>
    <row r="172" spans="1:34" ht="27.95" customHeight="1" thickTop="1" x14ac:dyDescent="0.4">
      <c r="A172" s="446"/>
      <c r="B172" s="447"/>
      <c r="C172" s="447"/>
      <c r="D172" s="447"/>
      <c r="E172" s="447"/>
      <c r="F172" s="447"/>
      <c r="G172" s="447"/>
      <c r="H172" s="447"/>
      <c r="I172" s="447"/>
      <c r="J172" s="447"/>
      <c r="K172" s="448"/>
      <c r="L172" s="448"/>
      <c r="M172" s="448"/>
      <c r="N172" s="402"/>
      <c r="O172" s="449"/>
      <c r="P172" s="400"/>
      <c r="Q172" s="424"/>
      <c r="R172" s="424"/>
      <c r="S172" s="401"/>
      <c r="T172" s="446"/>
      <c r="U172" s="447"/>
      <c r="V172" s="447"/>
      <c r="W172" s="447"/>
      <c r="X172" s="447"/>
      <c r="Y172" s="447"/>
      <c r="Z172" s="447"/>
      <c r="AA172" s="447"/>
      <c r="AB172" s="447"/>
      <c r="AC172" s="447"/>
      <c r="AD172" s="447"/>
      <c r="AE172" s="447"/>
      <c r="AF172" s="447"/>
      <c r="AH172" s="449"/>
    </row>
    <row r="173" spans="1:34" ht="27.95" customHeight="1" thickBot="1" x14ac:dyDescent="0.45">
      <c r="A173" s="461" t="s">
        <v>443</v>
      </c>
      <c r="B173" s="447"/>
      <c r="C173" s="447"/>
      <c r="D173" s="447"/>
      <c r="E173" s="447"/>
      <c r="F173" s="447"/>
      <c r="G173" s="447"/>
      <c r="H173" s="447"/>
      <c r="I173" s="447"/>
      <c r="J173" s="447"/>
      <c r="K173" s="448"/>
      <c r="L173" s="448"/>
      <c r="M173" s="448"/>
      <c r="N173" s="402"/>
      <c r="O173" s="449"/>
      <c r="P173" s="400"/>
      <c r="Q173" s="424"/>
      <c r="R173" s="424"/>
      <c r="S173" s="401"/>
      <c r="T173" s="461" t="s">
        <v>443</v>
      </c>
      <c r="U173" s="447"/>
      <c r="V173" s="447"/>
      <c r="W173" s="447"/>
      <c r="X173" s="447"/>
      <c r="Y173" s="447"/>
      <c r="Z173" s="447"/>
      <c r="AA173" s="447"/>
      <c r="AB173" s="447"/>
      <c r="AC173" s="447"/>
      <c r="AD173" s="447"/>
      <c r="AE173" s="447"/>
      <c r="AF173" s="447"/>
      <c r="AH173" s="449"/>
    </row>
    <row r="174" spans="1:34" ht="27.95" customHeight="1" thickTop="1" thickBot="1" x14ac:dyDescent="0.45">
      <c r="A174" s="436" t="s">
        <v>444</v>
      </c>
      <c r="B174" s="453">
        <v>0</v>
      </c>
      <c r="C174" s="453">
        <v>9.1900000000000003E-3</v>
      </c>
      <c r="D174" s="453">
        <v>27.39594</v>
      </c>
      <c r="E174" s="453">
        <v>71.416610000000006</v>
      </c>
      <c r="F174" s="453">
        <v>92.492019999999997</v>
      </c>
      <c r="G174" s="453">
        <v>171.49695</v>
      </c>
      <c r="H174" s="453">
        <v>93.095890000000011</v>
      </c>
      <c r="I174" s="453">
        <v>206.40827999999999</v>
      </c>
      <c r="J174" s="453">
        <v>255.81802000000002</v>
      </c>
      <c r="K174" s="428">
        <v>359.96160000000009</v>
      </c>
      <c r="L174" s="428">
        <v>343.2209295112321</v>
      </c>
      <c r="M174" s="428">
        <v>353.86031241020009</v>
      </c>
      <c r="N174" s="444"/>
      <c r="O174" s="430">
        <f>SUM(B174:M174)</f>
        <v>1975.1757419214323</v>
      </c>
      <c r="P174" s="400"/>
      <c r="Q174" s="300"/>
      <c r="R174" s="300"/>
      <c r="S174" s="431"/>
      <c r="T174" s="436" t="s">
        <v>444</v>
      </c>
      <c r="U174" s="432">
        <v>346.76727185134411</v>
      </c>
      <c r="V174" s="432">
        <v>320.1264000000001</v>
      </c>
      <c r="W174" s="432">
        <v>348.97515958577605</v>
      </c>
      <c r="X174" s="432">
        <v>336.286609853936</v>
      </c>
      <c r="Y174" s="432">
        <v>308.28031691000797</v>
      </c>
      <c r="Z174" s="432">
        <v>180.41649905096</v>
      </c>
      <c r="AA174" s="491">
        <v>160.02645622038403</v>
      </c>
      <c r="AB174" s="491">
        <v>101.42838070703998</v>
      </c>
      <c r="AC174" s="491">
        <v>93.899187985295995</v>
      </c>
      <c r="AD174" s="491"/>
      <c r="AE174" s="491"/>
      <c r="AF174" s="491"/>
      <c r="AH174" s="430">
        <f>SUM(U174:AF174)</f>
        <v>2196.2062821647442</v>
      </c>
    </row>
    <row r="175" spans="1:34" ht="27.95" customHeight="1" thickTop="1" x14ac:dyDescent="0.4">
      <c r="A175" s="433" t="s">
        <v>129</v>
      </c>
      <c r="B175" s="453">
        <f>B174</f>
        <v>0</v>
      </c>
      <c r="C175" s="453">
        <f>C174</f>
        <v>9.1900000000000003E-3</v>
      </c>
      <c r="D175" s="453">
        <f t="shared" ref="D175:M175" si="118">D174</f>
        <v>27.39594</v>
      </c>
      <c r="E175" s="453">
        <f t="shared" si="118"/>
        <v>71.416610000000006</v>
      </c>
      <c r="F175" s="453">
        <f t="shared" si="118"/>
        <v>92.492019999999997</v>
      </c>
      <c r="G175" s="453">
        <f t="shared" si="118"/>
        <v>171.49695</v>
      </c>
      <c r="H175" s="453">
        <f t="shared" si="118"/>
        <v>93.095890000000011</v>
      </c>
      <c r="I175" s="453">
        <f t="shared" si="118"/>
        <v>206.40827999999999</v>
      </c>
      <c r="J175" s="453">
        <f t="shared" si="118"/>
        <v>255.81802000000002</v>
      </c>
      <c r="K175" s="454">
        <f t="shared" si="118"/>
        <v>359.96160000000009</v>
      </c>
      <c r="L175" s="454">
        <f t="shared" si="118"/>
        <v>343.2209295112321</v>
      </c>
      <c r="M175" s="454">
        <f t="shared" si="118"/>
        <v>353.86031241020009</v>
      </c>
      <c r="N175" s="402"/>
      <c r="O175" s="430">
        <f t="shared" ref="O175:O177" si="119">SUM(B175:M175)</f>
        <v>1975.1757419214323</v>
      </c>
      <c r="P175" s="400"/>
      <c r="Q175" s="424"/>
      <c r="R175" s="424"/>
      <c r="S175" s="401"/>
      <c r="T175" s="433" t="s">
        <v>129</v>
      </c>
      <c r="U175" s="435">
        <f>U174</f>
        <v>346.76727185134411</v>
      </c>
      <c r="V175" s="435">
        <f t="shared" ref="V175:AF175" si="120">V174</f>
        <v>320.1264000000001</v>
      </c>
      <c r="W175" s="435">
        <f t="shared" si="120"/>
        <v>348.97515958577605</v>
      </c>
      <c r="X175" s="435">
        <f t="shared" si="120"/>
        <v>336.286609853936</v>
      </c>
      <c r="Y175" s="435">
        <f t="shared" si="120"/>
        <v>308.28031691000797</v>
      </c>
      <c r="Z175" s="435">
        <f t="shared" si="120"/>
        <v>180.41649905096</v>
      </c>
      <c r="AA175" s="435">
        <f t="shared" si="120"/>
        <v>160.02645622038403</v>
      </c>
      <c r="AB175" s="435">
        <f t="shared" si="120"/>
        <v>101.42838070703998</v>
      </c>
      <c r="AC175" s="435">
        <f t="shared" si="120"/>
        <v>93.899187985295995</v>
      </c>
      <c r="AD175" s="435">
        <f t="shared" si="120"/>
        <v>0</v>
      </c>
      <c r="AE175" s="435">
        <f t="shared" si="120"/>
        <v>0</v>
      </c>
      <c r="AF175" s="435">
        <f t="shared" si="120"/>
        <v>0</v>
      </c>
      <c r="AH175" s="430">
        <f t="shared" ref="AH175:AH177" si="121">SUM(U175:AF175)</f>
        <v>2196.2062821647442</v>
      </c>
    </row>
    <row r="176" spans="1:34" ht="27.95" customHeight="1" x14ac:dyDescent="0.4">
      <c r="A176" s="436" t="s">
        <v>130</v>
      </c>
      <c r="B176" s="434"/>
      <c r="C176" s="434"/>
      <c r="D176" s="434"/>
      <c r="E176" s="434">
        <v>8.7388964087440097</v>
      </c>
      <c r="F176" s="434">
        <v>20.3430880163084</v>
      </c>
      <c r="G176" s="434">
        <v>17.3164921253987</v>
      </c>
      <c r="H176" s="434">
        <v>10.723836774115901</v>
      </c>
      <c r="I176" s="434">
        <v>25.597775292619424</v>
      </c>
      <c r="J176" s="434">
        <v>28.190453708791626</v>
      </c>
      <c r="K176" s="435">
        <v>39.065599999999989</v>
      </c>
      <c r="L176" s="435">
        <v>37.251199999999997</v>
      </c>
      <c r="M176" s="435">
        <v>38.403444757640003</v>
      </c>
      <c r="N176" s="402"/>
      <c r="O176" s="437">
        <f t="shared" si="119"/>
        <v>225.63078708361803</v>
      </c>
      <c r="P176" s="400"/>
      <c r="Q176" s="424"/>
      <c r="R176" s="424"/>
      <c r="S176" s="401"/>
      <c r="T176" s="436" t="s">
        <v>130</v>
      </c>
      <c r="U176" s="435">
        <v>37.633657409928006</v>
      </c>
      <c r="V176" s="435">
        <v>34.742399999999996</v>
      </c>
      <c r="W176" s="435">
        <v>37.873273133263993</v>
      </c>
      <c r="X176" s="435">
        <v>36.498267986344004</v>
      </c>
      <c r="Y176" s="435">
        <v>33.459816152648003</v>
      </c>
      <c r="Z176" s="435">
        <v>19.593247988048006</v>
      </c>
      <c r="AA176" s="435">
        <v>17.390346137152001</v>
      </c>
      <c r="AB176" s="435">
        <v>11.025956684224003</v>
      </c>
      <c r="AC176" s="435">
        <v>10.251727287712001</v>
      </c>
      <c r="AD176" s="435"/>
      <c r="AE176" s="435"/>
      <c r="AF176" s="435"/>
      <c r="AH176" s="437">
        <f t="shared" si="121"/>
        <v>238.46869277932001</v>
      </c>
    </row>
    <row r="177" spans="1:34" ht="27.95" customHeight="1" thickBot="1" x14ac:dyDescent="0.45">
      <c r="A177" s="438" t="s">
        <v>131</v>
      </c>
      <c r="B177" s="439">
        <f>B175-B176</f>
        <v>0</v>
      </c>
      <c r="C177" s="439">
        <f>C175-C176</f>
        <v>9.1900000000000003E-3</v>
      </c>
      <c r="D177" s="439">
        <f t="shared" ref="D177:M177" si="122">D175-D176</f>
        <v>27.39594</v>
      </c>
      <c r="E177" s="439">
        <f t="shared" si="122"/>
        <v>62.677713591255994</v>
      </c>
      <c r="F177" s="439">
        <f t="shared" si="122"/>
        <v>72.148931983691597</v>
      </c>
      <c r="G177" s="439">
        <f t="shared" si="122"/>
        <v>154.1804578746013</v>
      </c>
      <c r="H177" s="439">
        <f t="shared" si="122"/>
        <v>82.372053225884116</v>
      </c>
      <c r="I177" s="439">
        <f t="shared" si="122"/>
        <v>180.81050470738057</v>
      </c>
      <c r="J177" s="439">
        <f t="shared" si="122"/>
        <v>227.62756629120838</v>
      </c>
      <c r="K177" s="440">
        <f t="shared" si="122"/>
        <v>320.89600000000007</v>
      </c>
      <c r="L177" s="440">
        <f t="shared" si="122"/>
        <v>305.96972951123212</v>
      </c>
      <c r="M177" s="440">
        <f t="shared" si="122"/>
        <v>315.45686765256011</v>
      </c>
      <c r="N177" s="402"/>
      <c r="O177" s="441">
        <f t="shared" si="119"/>
        <v>1749.5449548378142</v>
      </c>
      <c r="P177" s="400"/>
      <c r="Q177" s="424"/>
      <c r="R177" s="424"/>
      <c r="S177" s="401"/>
      <c r="T177" s="438" t="s">
        <v>131</v>
      </c>
      <c r="U177" s="440">
        <f t="shared" ref="U177:AF177" si="123">U175-U176</f>
        <v>309.13361444141611</v>
      </c>
      <c r="V177" s="440">
        <f t="shared" si="123"/>
        <v>285.38400000000013</v>
      </c>
      <c r="W177" s="440">
        <f t="shared" si="123"/>
        <v>311.10188645251208</v>
      </c>
      <c r="X177" s="440">
        <f t="shared" si="123"/>
        <v>299.78834186759201</v>
      </c>
      <c r="Y177" s="440">
        <f t="shared" si="123"/>
        <v>274.82050075735998</v>
      </c>
      <c r="Z177" s="440">
        <f t="shared" si="123"/>
        <v>160.82325106291199</v>
      </c>
      <c r="AA177" s="440">
        <f t="shared" si="123"/>
        <v>142.63611008323204</v>
      </c>
      <c r="AB177" s="440">
        <f t="shared" si="123"/>
        <v>90.402424022815978</v>
      </c>
      <c r="AC177" s="440">
        <f t="shared" si="123"/>
        <v>83.647460697583995</v>
      </c>
      <c r="AD177" s="440">
        <f t="shared" si="123"/>
        <v>0</v>
      </c>
      <c r="AE177" s="440">
        <f t="shared" si="123"/>
        <v>0</v>
      </c>
      <c r="AF177" s="440">
        <f t="shared" si="123"/>
        <v>0</v>
      </c>
      <c r="AH177" s="441">
        <f t="shared" si="121"/>
        <v>1957.7375893854244</v>
      </c>
    </row>
    <row r="178" spans="1:34" ht="27.95" customHeight="1" thickTop="1" x14ac:dyDescent="0.4">
      <c r="A178" s="446"/>
      <c r="B178" s="447"/>
      <c r="C178" s="448"/>
      <c r="D178" s="447"/>
      <c r="E178" s="447"/>
      <c r="F178" s="447"/>
      <c r="G178" s="447"/>
      <c r="H178" s="447"/>
      <c r="I178" s="447"/>
      <c r="J178" s="447"/>
      <c r="K178" s="448"/>
      <c r="L178" s="448"/>
      <c r="M178" s="448"/>
      <c r="N178" s="402"/>
      <c r="O178" s="449"/>
      <c r="P178" s="400"/>
      <c r="Q178" s="424"/>
      <c r="R178" s="424"/>
      <c r="S178" s="401"/>
      <c r="T178" s="446"/>
      <c r="U178" s="447"/>
      <c r="V178" s="447"/>
      <c r="W178" s="447"/>
      <c r="X178" s="447"/>
      <c r="Y178" s="447"/>
      <c r="Z178" s="447"/>
      <c r="AA178" s="447"/>
      <c r="AB178" s="447"/>
      <c r="AC178" s="447"/>
      <c r="AD178" s="447"/>
      <c r="AE178" s="447"/>
      <c r="AF178" s="447"/>
      <c r="AH178" s="449"/>
    </row>
    <row r="179" spans="1:34" ht="27.95" customHeight="1" thickBot="1" x14ac:dyDescent="0.45">
      <c r="A179" s="461" t="s">
        <v>410</v>
      </c>
      <c r="B179" s="447"/>
      <c r="C179" s="448"/>
      <c r="D179" s="447"/>
      <c r="E179" s="447"/>
      <c r="F179" s="447"/>
      <c r="G179" s="447"/>
      <c r="H179" s="447"/>
      <c r="I179" s="447"/>
      <c r="J179" s="447"/>
      <c r="K179" s="448"/>
      <c r="L179" s="448"/>
      <c r="M179" s="448"/>
      <c r="N179" s="402"/>
      <c r="O179" s="449"/>
      <c r="P179" s="400"/>
      <c r="Q179" s="424"/>
      <c r="R179" s="424"/>
      <c r="S179" s="401"/>
      <c r="T179" s="461" t="s">
        <v>410</v>
      </c>
      <c r="U179" s="447"/>
      <c r="V179" s="447"/>
      <c r="W179" s="447"/>
      <c r="X179" s="447"/>
      <c r="Y179" s="447"/>
      <c r="Z179" s="447"/>
      <c r="AA179" s="447"/>
      <c r="AB179" s="447"/>
      <c r="AC179" s="447"/>
      <c r="AD179" s="447"/>
      <c r="AE179" s="447"/>
      <c r="AF179" s="447"/>
      <c r="AH179" s="449"/>
    </row>
    <row r="180" spans="1:34" ht="27.95" customHeight="1" thickTop="1" thickBot="1" x14ac:dyDescent="0.45">
      <c r="A180" s="492" t="s">
        <v>411</v>
      </c>
      <c r="B180" s="427"/>
      <c r="C180" s="428"/>
      <c r="D180" s="427">
        <v>0</v>
      </c>
      <c r="E180" s="427">
        <v>0</v>
      </c>
      <c r="F180" s="427">
        <v>0</v>
      </c>
      <c r="G180" s="427">
        <v>0</v>
      </c>
      <c r="H180" s="427">
        <v>0</v>
      </c>
      <c r="I180" s="427">
        <v>0</v>
      </c>
      <c r="J180" s="427">
        <v>0</v>
      </c>
      <c r="K180" s="428">
        <v>0</v>
      </c>
      <c r="L180" s="428">
        <v>0</v>
      </c>
      <c r="M180" s="428">
        <v>0</v>
      </c>
      <c r="N180" s="402"/>
      <c r="O180" s="430">
        <f>SUM(B180:M180)</f>
        <v>0</v>
      </c>
      <c r="P180" s="400"/>
      <c r="Q180" s="424"/>
      <c r="R180" s="424"/>
      <c r="S180" s="401"/>
      <c r="T180" s="426" t="s">
        <v>411</v>
      </c>
      <c r="U180" s="432">
        <v>10.175014186183999</v>
      </c>
      <c r="V180" s="432">
        <v>9.0253192372240001</v>
      </c>
      <c r="W180" s="432">
        <v>9.047666480240002</v>
      </c>
      <c r="X180" s="432">
        <v>7.8845724970560012</v>
      </c>
      <c r="Y180" s="432">
        <v>7.880208211968001</v>
      </c>
      <c r="Z180" s="432">
        <v>7.1206591874960017</v>
      </c>
      <c r="AA180" s="491">
        <v>7.9470100035840003</v>
      </c>
      <c r="AB180" s="491">
        <v>8.7410813254720008</v>
      </c>
      <c r="AC180" s="491">
        <v>8.9084509680240007</v>
      </c>
      <c r="AD180" s="491"/>
      <c r="AE180" s="491"/>
      <c r="AF180" s="491"/>
      <c r="AH180" s="430">
        <f>SUM(U180:AF180)</f>
        <v>76.729982097247998</v>
      </c>
    </row>
    <row r="181" spans="1:34" ht="27.95" customHeight="1" thickTop="1" x14ac:dyDescent="0.4">
      <c r="A181" s="433" t="s">
        <v>129</v>
      </c>
      <c r="B181" s="453">
        <f>B180</f>
        <v>0</v>
      </c>
      <c r="C181" s="454">
        <f>C180</f>
        <v>0</v>
      </c>
      <c r="D181" s="453">
        <f t="shared" ref="D181:M181" si="124">D180</f>
        <v>0</v>
      </c>
      <c r="E181" s="453">
        <f t="shared" si="124"/>
        <v>0</v>
      </c>
      <c r="F181" s="453">
        <f t="shared" si="124"/>
        <v>0</v>
      </c>
      <c r="G181" s="453">
        <f t="shared" si="124"/>
        <v>0</v>
      </c>
      <c r="H181" s="453">
        <f t="shared" si="124"/>
        <v>0</v>
      </c>
      <c r="I181" s="453">
        <f t="shared" si="124"/>
        <v>0</v>
      </c>
      <c r="J181" s="453">
        <f t="shared" si="124"/>
        <v>0</v>
      </c>
      <c r="K181" s="454">
        <f t="shared" si="124"/>
        <v>0</v>
      </c>
      <c r="L181" s="454">
        <f t="shared" si="124"/>
        <v>0</v>
      </c>
      <c r="M181" s="454">
        <f t="shared" si="124"/>
        <v>0</v>
      </c>
      <c r="N181" s="402"/>
      <c r="O181" s="430">
        <f t="shared" ref="O181:O183" si="125">SUM(B181:M181)</f>
        <v>0</v>
      </c>
      <c r="P181" s="400"/>
      <c r="Q181" s="424"/>
      <c r="R181" s="424"/>
      <c r="S181" s="401"/>
      <c r="T181" s="433" t="s">
        <v>129</v>
      </c>
      <c r="U181" s="435">
        <f>U180</f>
        <v>10.175014186183999</v>
      </c>
      <c r="V181" s="435">
        <f t="shared" ref="V181:AE181" si="126">V180</f>
        <v>9.0253192372240001</v>
      </c>
      <c r="W181" s="435">
        <f t="shared" si="126"/>
        <v>9.047666480240002</v>
      </c>
      <c r="X181" s="435">
        <f t="shared" si="126"/>
        <v>7.8845724970560012</v>
      </c>
      <c r="Y181" s="435">
        <f t="shared" si="126"/>
        <v>7.880208211968001</v>
      </c>
      <c r="Z181" s="435">
        <f t="shared" si="126"/>
        <v>7.1206591874960017</v>
      </c>
      <c r="AA181" s="435">
        <f t="shared" si="126"/>
        <v>7.9470100035840003</v>
      </c>
      <c r="AB181" s="435">
        <f t="shared" si="126"/>
        <v>8.7410813254720008</v>
      </c>
      <c r="AC181" s="435">
        <f t="shared" si="126"/>
        <v>8.9084509680240007</v>
      </c>
      <c r="AD181" s="435">
        <f t="shared" si="126"/>
        <v>0</v>
      </c>
      <c r="AE181" s="435">
        <f t="shared" si="126"/>
        <v>0</v>
      </c>
      <c r="AF181" s="435">
        <f>AF180</f>
        <v>0</v>
      </c>
      <c r="AH181" s="430">
        <f t="shared" ref="AH181:AH183" si="127">SUM(U181:AF181)</f>
        <v>76.729982097247998</v>
      </c>
    </row>
    <row r="182" spans="1:34" ht="27.95" customHeight="1" x14ac:dyDescent="0.4">
      <c r="A182" s="436" t="s">
        <v>130</v>
      </c>
      <c r="B182" s="434"/>
      <c r="C182" s="435">
        <v>0</v>
      </c>
      <c r="D182" s="434">
        <v>0</v>
      </c>
      <c r="E182" s="434">
        <v>0</v>
      </c>
      <c r="F182" s="434">
        <v>0</v>
      </c>
      <c r="G182" s="434">
        <v>0</v>
      </c>
      <c r="H182" s="434">
        <v>0</v>
      </c>
      <c r="I182" s="434">
        <v>0</v>
      </c>
      <c r="J182" s="434">
        <v>0</v>
      </c>
      <c r="K182" s="435">
        <v>0</v>
      </c>
      <c r="L182" s="435">
        <v>0</v>
      </c>
      <c r="M182" s="435">
        <v>0</v>
      </c>
      <c r="N182" s="402"/>
      <c r="O182" s="437">
        <f t="shared" si="125"/>
        <v>0</v>
      </c>
      <c r="P182" s="400"/>
      <c r="Q182" s="424"/>
      <c r="R182" s="424"/>
      <c r="S182" s="401"/>
      <c r="T182" s="436" t="s">
        <v>130</v>
      </c>
      <c r="U182" s="435">
        <v>0</v>
      </c>
      <c r="V182" s="435">
        <v>0</v>
      </c>
      <c r="W182" s="435">
        <v>0</v>
      </c>
      <c r="X182" s="435">
        <v>0</v>
      </c>
      <c r="Y182" s="435">
        <v>0</v>
      </c>
      <c r="Z182" s="435">
        <v>0</v>
      </c>
      <c r="AA182" s="435">
        <v>0</v>
      </c>
      <c r="AB182" s="435">
        <v>0</v>
      </c>
      <c r="AC182" s="435">
        <v>0</v>
      </c>
      <c r="AD182" s="435">
        <v>0</v>
      </c>
      <c r="AE182" s="435">
        <v>0</v>
      </c>
      <c r="AF182" s="435">
        <v>0</v>
      </c>
      <c r="AH182" s="437">
        <f t="shared" si="127"/>
        <v>0</v>
      </c>
    </row>
    <row r="183" spans="1:34" ht="27.95" customHeight="1" thickBot="1" x14ac:dyDescent="0.45">
      <c r="A183" s="438" t="s">
        <v>131</v>
      </c>
      <c r="B183" s="439">
        <f>B181-B182</f>
        <v>0</v>
      </c>
      <c r="C183" s="440">
        <f>C181-C182</f>
        <v>0</v>
      </c>
      <c r="D183" s="439">
        <f t="shared" ref="D183:M183" si="128">D181-D182</f>
        <v>0</v>
      </c>
      <c r="E183" s="439">
        <f t="shared" si="128"/>
        <v>0</v>
      </c>
      <c r="F183" s="439">
        <f t="shared" si="128"/>
        <v>0</v>
      </c>
      <c r="G183" s="439">
        <f t="shared" si="128"/>
        <v>0</v>
      </c>
      <c r="H183" s="439">
        <f t="shared" si="128"/>
        <v>0</v>
      </c>
      <c r="I183" s="439">
        <f t="shared" si="128"/>
        <v>0</v>
      </c>
      <c r="J183" s="439">
        <f t="shared" si="128"/>
        <v>0</v>
      </c>
      <c r="K183" s="440">
        <f t="shared" si="128"/>
        <v>0</v>
      </c>
      <c r="L183" s="440">
        <f t="shared" si="128"/>
        <v>0</v>
      </c>
      <c r="M183" s="440">
        <f t="shared" si="128"/>
        <v>0</v>
      </c>
      <c r="N183" s="402"/>
      <c r="O183" s="441">
        <f t="shared" si="125"/>
        <v>0</v>
      </c>
      <c r="P183" s="400"/>
      <c r="Q183" s="424"/>
      <c r="R183" s="424"/>
      <c r="S183" s="401"/>
      <c r="T183" s="438" t="s">
        <v>131</v>
      </c>
      <c r="U183" s="440">
        <f>U181-U182</f>
        <v>10.175014186183999</v>
      </c>
      <c r="V183" s="440">
        <f t="shared" ref="V183:AF183" si="129">V181-V182</f>
        <v>9.0253192372240001</v>
      </c>
      <c r="W183" s="440">
        <f t="shared" si="129"/>
        <v>9.047666480240002</v>
      </c>
      <c r="X183" s="440">
        <f t="shared" si="129"/>
        <v>7.8845724970560012</v>
      </c>
      <c r="Y183" s="440">
        <f t="shared" si="129"/>
        <v>7.880208211968001</v>
      </c>
      <c r="Z183" s="440">
        <f t="shared" si="129"/>
        <v>7.1206591874960017</v>
      </c>
      <c r="AA183" s="440">
        <f t="shared" si="129"/>
        <v>7.9470100035840003</v>
      </c>
      <c r="AB183" s="440">
        <f t="shared" si="129"/>
        <v>8.7410813254720008</v>
      </c>
      <c r="AC183" s="440">
        <f t="shared" si="129"/>
        <v>8.9084509680240007</v>
      </c>
      <c r="AD183" s="440">
        <f t="shared" si="129"/>
        <v>0</v>
      </c>
      <c r="AE183" s="440">
        <f t="shared" si="129"/>
        <v>0</v>
      </c>
      <c r="AF183" s="440">
        <f t="shared" si="129"/>
        <v>0</v>
      </c>
      <c r="AH183" s="441">
        <f t="shared" si="127"/>
        <v>76.729982097247998</v>
      </c>
    </row>
    <row r="184" spans="1:34" ht="27.95" customHeight="1" thickTop="1" x14ac:dyDescent="0.4">
      <c r="A184" s="446"/>
      <c r="B184" s="447"/>
      <c r="C184" s="448"/>
      <c r="D184" s="447"/>
      <c r="E184" s="447"/>
      <c r="F184" s="447"/>
      <c r="G184" s="447"/>
      <c r="H184" s="447"/>
      <c r="I184" s="447"/>
      <c r="J184" s="447"/>
      <c r="K184" s="448"/>
      <c r="L184" s="448"/>
      <c r="M184" s="448"/>
      <c r="N184" s="402"/>
      <c r="O184" s="449"/>
      <c r="P184" s="400"/>
      <c r="Q184" s="424"/>
      <c r="R184" s="424"/>
      <c r="S184" s="401"/>
      <c r="T184" s="446"/>
      <c r="U184" s="448"/>
      <c r="V184" s="448"/>
      <c r="W184" s="448"/>
      <c r="X184" s="448"/>
      <c r="Y184" s="448"/>
      <c r="Z184" s="448"/>
      <c r="AA184" s="448"/>
      <c r="AB184" s="448"/>
      <c r="AC184" s="448"/>
      <c r="AD184" s="448"/>
      <c r="AE184" s="448"/>
      <c r="AF184" s="448"/>
      <c r="AH184" s="449"/>
    </row>
    <row r="185" spans="1:34" ht="27.95" customHeight="1" thickBot="1" x14ac:dyDescent="0.45">
      <c r="A185" s="461" t="s">
        <v>412</v>
      </c>
      <c r="B185" s="447"/>
      <c r="C185" s="448"/>
      <c r="D185" s="447"/>
      <c r="E185" s="447"/>
      <c r="F185" s="447"/>
      <c r="G185" s="447"/>
      <c r="H185" s="447"/>
      <c r="I185" s="447"/>
      <c r="J185" s="447"/>
      <c r="K185" s="448"/>
      <c r="L185" s="448"/>
      <c r="M185" s="448"/>
      <c r="N185" s="402"/>
      <c r="O185" s="449"/>
      <c r="P185" s="400"/>
      <c r="Q185" s="424"/>
      <c r="R185" s="424"/>
      <c r="S185" s="401"/>
      <c r="T185" s="461" t="s">
        <v>412</v>
      </c>
      <c r="U185" s="447"/>
      <c r="V185" s="447"/>
      <c r="W185" s="447"/>
      <c r="X185" s="447"/>
      <c r="Y185" s="447"/>
      <c r="Z185" s="447"/>
      <c r="AA185" s="447"/>
      <c r="AB185" s="447"/>
      <c r="AC185" s="447"/>
      <c r="AD185" s="447"/>
      <c r="AE185" s="447"/>
      <c r="AF185" s="447"/>
      <c r="AH185" s="449"/>
    </row>
    <row r="186" spans="1:34" ht="27.95" customHeight="1" thickTop="1" thickBot="1" x14ac:dyDescent="0.45">
      <c r="A186" s="492" t="s">
        <v>370</v>
      </c>
      <c r="B186" s="427"/>
      <c r="C186" s="428">
        <v>0</v>
      </c>
      <c r="D186" s="427">
        <v>0</v>
      </c>
      <c r="E186" s="427">
        <v>0</v>
      </c>
      <c r="F186" s="427">
        <v>0</v>
      </c>
      <c r="G186" s="427">
        <v>0</v>
      </c>
      <c r="H186" s="427">
        <v>0</v>
      </c>
      <c r="I186" s="427">
        <v>0</v>
      </c>
      <c r="J186" s="427"/>
      <c r="K186" s="428">
        <v>11.82955146848</v>
      </c>
      <c r="L186" s="428">
        <v>13.577784110408</v>
      </c>
      <c r="M186" s="428">
        <v>12.699154729239998</v>
      </c>
      <c r="N186" s="402"/>
      <c r="O186" s="430">
        <f>SUM(B186:M186)</f>
        <v>38.106490308128002</v>
      </c>
      <c r="P186" s="400"/>
      <c r="Q186" s="424"/>
      <c r="R186" s="424"/>
      <c r="S186" s="401"/>
      <c r="T186" s="492" t="s">
        <v>370</v>
      </c>
      <c r="U186" s="432">
        <v>12.781925548527999</v>
      </c>
      <c r="V186" s="432">
        <v>11.545387336832002</v>
      </c>
      <c r="W186" s="432">
        <v>11.225797005399999</v>
      </c>
      <c r="X186" s="432">
        <v>9.956173109495996</v>
      </c>
      <c r="Y186" s="432">
        <v>9.6542861852800002</v>
      </c>
      <c r="Z186" s="432">
        <v>8.9963408048160005</v>
      </c>
      <c r="AA186" s="491">
        <v>10.125359096776</v>
      </c>
      <c r="AB186" s="491">
        <v>10.548759536647998</v>
      </c>
      <c r="AC186" s="491">
        <v>11.32580526716</v>
      </c>
      <c r="AD186" s="491"/>
      <c r="AE186" s="491"/>
      <c r="AF186" s="491"/>
      <c r="AH186" s="430">
        <f>SUM(U186:AF186)</f>
        <v>96.159833890935971</v>
      </c>
    </row>
    <row r="187" spans="1:34" ht="27.95" customHeight="1" thickTop="1" x14ac:dyDescent="0.4">
      <c r="A187" s="433" t="s">
        <v>129</v>
      </c>
      <c r="B187" s="453">
        <f>B186</f>
        <v>0</v>
      </c>
      <c r="C187" s="454">
        <f>C186</f>
        <v>0</v>
      </c>
      <c r="D187" s="453">
        <f>D186</f>
        <v>0</v>
      </c>
      <c r="E187" s="453">
        <f t="shared" ref="E187:M187" si="130">E186</f>
        <v>0</v>
      </c>
      <c r="F187" s="453">
        <f t="shared" si="130"/>
        <v>0</v>
      </c>
      <c r="G187" s="453">
        <f t="shared" si="130"/>
        <v>0</v>
      </c>
      <c r="H187" s="453">
        <f t="shared" si="130"/>
        <v>0</v>
      </c>
      <c r="I187" s="453">
        <f t="shared" si="130"/>
        <v>0</v>
      </c>
      <c r="J187" s="453">
        <f t="shared" si="130"/>
        <v>0</v>
      </c>
      <c r="K187" s="454">
        <f t="shared" si="130"/>
        <v>11.82955146848</v>
      </c>
      <c r="L187" s="454">
        <f t="shared" si="130"/>
        <v>13.577784110408</v>
      </c>
      <c r="M187" s="454">
        <f t="shared" si="130"/>
        <v>12.699154729239998</v>
      </c>
      <c r="N187" s="402"/>
      <c r="O187" s="430">
        <f t="shared" ref="O187:O189" si="131">SUM(B187:M187)</f>
        <v>38.106490308128002</v>
      </c>
      <c r="P187" s="400"/>
      <c r="Q187" s="424"/>
      <c r="R187" s="424"/>
      <c r="S187" s="401"/>
      <c r="T187" s="433" t="s">
        <v>129</v>
      </c>
      <c r="U187" s="435">
        <f>U186</f>
        <v>12.781925548527999</v>
      </c>
      <c r="V187" s="435">
        <f t="shared" ref="V187:AF187" si="132">V186</f>
        <v>11.545387336832002</v>
      </c>
      <c r="W187" s="435">
        <f t="shared" si="132"/>
        <v>11.225797005399999</v>
      </c>
      <c r="X187" s="435">
        <f t="shared" si="132"/>
        <v>9.956173109495996</v>
      </c>
      <c r="Y187" s="435">
        <f t="shared" si="132"/>
        <v>9.6542861852800002</v>
      </c>
      <c r="Z187" s="435">
        <f t="shared" si="132"/>
        <v>8.9963408048160005</v>
      </c>
      <c r="AA187" s="435">
        <f t="shared" si="132"/>
        <v>10.125359096776</v>
      </c>
      <c r="AB187" s="435">
        <f t="shared" si="132"/>
        <v>10.548759536647998</v>
      </c>
      <c r="AC187" s="435">
        <f t="shared" si="132"/>
        <v>11.32580526716</v>
      </c>
      <c r="AD187" s="435">
        <f t="shared" si="132"/>
        <v>0</v>
      </c>
      <c r="AE187" s="435">
        <f t="shared" si="132"/>
        <v>0</v>
      </c>
      <c r="AF187" s="435">
        <f t="shared" si="132"/>
        <v>0</v>
      </c>
      <c r="AH187" s="430">
        <f t="shared" ref="AH187:AH189" si="133">SUM(U187:AF187)</f>
        <v>96.159833890935971</v>
      </c>
    </row>
    <row r="188" spans="1:34" ht="27.95" customHeight="1" x14ac:dyDescent="0.4">
      <c r="A188" s="436" t="s">
        <v>130</v>
      </c>
      <c r="B188" s="434"/>
      <c r="C188" s="435">
        <v>0</v>
      </c>
      <c r="D188" s="434">
        <v>0</v>
      </c>
      <c r="E188" s="434">
        <v>0</v>
      </c>
      <c r="F188" s="434">
        <v>0</v>
      </c>
      <c r="G188" s="434">
        <v>0</v>
      </c>
      <c r="H188" s="434">
        <v>0</v>
      </c>
      <c r="I188" s="434">
        <v>0</v>
      </c>
      <c r="J188" s="434">
        <v>0</v>
      </c>
      <c r="K188" s="435">
        <v>0</v>
      </c>
      <c r="L188" s="435">
        <v>0</v>
      </c>
      <c r="M188" s="435">
        <v>0</v>
      </c>
      <c r="N188" s="402">
        <v>0</v>
      </c>
      <c r="O188" s="437">
        <f>SUM(B188:M188)</f>
        <v>0</v>
      </c>
      <c r="P188" s="400"/>
      <c r="Q188" s="424"/>
      <c r="R188" s="424"/>
      <c r="S188" s="401"/>
      <c r="T188" s="436" t="s">
        <v>130</v>
      </c>
      <c r="U188" s="435">
        <v>0</v>
      </c>
      <c r="V188" s="435">
        <v>0</v>
      </c>
      <c r="W188" s="435">
        <v>0</v>
      </c>
      <c r="X188" s="435">
        <v>0</v>
      </c>
      <c r="Y188" s="435">
        <v>0</v>
      </c>
      <c r="Z188" s="435">
        <v>0</v>
      </c>
      <c r="AA188" s="435">
        <v>0</v>
      </c>
      <c r="AB188" s="435">
        <v>0</v>
      </c>
      <c r="AC188" s="435">
        <v>0</v>
      </c>
      <c r="AD188" s="435">
        <v>0</v>
      </c>
      <c r="AE188" s="435">
        <v>0</v>
      </c>
      <c r="AF188" s="435">
        <v>0</v>
      </c>
      <c r="AH188" s="437">
        <f t="shared" si="133"/>
        <v>0</v>
      </c>
    </row>
    <row r="189" spans="1:34" ht="27.95" customHeight="1" thickBot="1" x14ac:dyDescent="0.45">
      <c r="A189" s="438" t="s">
        <v>131</v>
      </c>
      <c r="B189" s="439">
        <f>B187-B188</f>
        <v>0</v>
      </c>
      <c r="C189" s="440">
        <f>C187-C188</f>
        <v>0</v>
      </c>
      <c r="D189" s="439">
        <f>D187-D188</f>
        <v>0</v>
      </c>
      <c r="E189" s="439">
        <f t="shared" ref="E189:M189" si="134">E187-E188</f>
        <v>0</v>
      </c>
      <c r="F189" s="439">
        <f t="shared" si="134"/>
        <v>0</v>
      </c>
      <c r="G189" s="439">
        <f t="shared" si="134"/>
        <v>0</v>
      </c>
      <c r="H189" s="439">
        <f t="shared" si="134"/>
        <v>0</v>
      </c>
      <c r="I189" s="439">
        <f t="shared" si="134"/>
        <v>0</v>
      </c>
      <c r="J189" s="439">
        <f t="shared" si="134"/>
        <v>0</v>
      </c>
      <c r="K189" s="440">
        <f t="shared" si="134"/>
        <v>11.82955146848</v>
      </c>
      <c r="L189" s="440">
        <f t="shared" si="134"/>
        <v>13.577784110408</v>
      </c>
      <c r="M189" s="440">
        <f t="shared" si="134"/>
        <v>12.699154729239998</v>
      </c>
      <c r="N189" s="402"/>
      <c r="O189" s="441">
        <f t="shared" si="131"/>
        <v>38.106490308128002</v>
      </c>
      <c r="P189" s="400"/>
      <c r="Q189" s="424"/>
      <c r="R189" s="424"/>
      <c r="S189" s="401"/>
      <c r="T189" s="438" t="s">
        <v>131</v>
      </c>
      <c r="U189" s="440">
        <f>U187-U188</f>
        <v>12.781925548527999</v>
      </c>
      <c r="V189" s="440">
        <f t="shared" ref="V189:AF189" si="135">V187-V188</f>
        <v>11.545387336832002</v>
      </c>
      <c r="W189" s="440">
        <f t="shared" si="135"/>
        <v>11.225797005399999</v>
      </c>
      <c r="X189" s="440">
        <f t="shared" si="135"/>
        <v>9.956173109495996</v>
      </c>
      <c r="Y189" s="440">
        <f t="shared" si="135"/>
        <v>9.6542861852800002</v>
      </c>
      <c r="Z189" s="440">
        <f t="shared" si="135"/>
        <v>8.9963408048160005</v>
      </c>
      <c r="AA189" s="440">
        <f t="shared" si="135"/>
        <v>10.125359096776</v>
      </c>
      <c r="AB189" s="440">
        <f t="shared" si="135"/>
        <v>10.548759536647998</v>
      </c>
      <c r="AC189" s="440">
        <f t="shared" si="135"/>
        <v>11.32580526716</v>
      </c>
      <c r="AD189" s="440">
        <f t="shared" si="135"/>
        <v>0</v>
      </c>
      <c r="AE189" s="440">
        <f t="shared" si="135"/>
        <v>0</v>
      </c>
      <c r="AF189" s="440">
        <f t="shared" si="135"/>
        <v>0</v>
      </c>
      <c r="AH189" s="441">
        <f t="shared" si="133"/>
        <v>96.159833890935971</v>
      </c>
    </row>
    <row r="190" spans="1:34" ht="27.95" customHeight="1" thickTop="1" x14ac:dyDescent="0.4">
      <c r="A190" s="446"/>
      <c r="B190" s="447"/>
      <c r="C190" s="448"/>
      <c r="D190" s="447"/>
      <c r="E190" s="447"/>
      <c r="F190" s="447"/>
      <c r="G190" s="447"/>
      <c r="H190" s="447"/>
      <c r="I190" s="447"/>
      <c r="J190" s="447"/>
      <c r="K190" s="448"/>
      <c r="L190" s="448"/>
      <c r="M190" s="448"/>
      <c r="N190" s="402"/>
      <c r="O190" s="449"/>
      <c r="P190" s="400"/>
      <c r="Q190" s="424"/>
      <c r="R190" s="424"/>
      <c r="S190" s="401"/>
      <c r="T190" s="446"/>
      <c r="U190" s="448"/>
      <c r="V190" s="448"/>
      <c r="W190" s="448"/>
      <c r="X190" s="448"/>
      <c r="Y190" s="448"/>
      <c r="Z190" s="448"/>
      <c r="AA190" s="448"/>
      <c r="AB190" s="448"/>
      <c r="AC190" s="448"/>
      <c r="AD190" s="448"/>
      <c r="AE190" s="448"/>
      <c r="AF190" s="448"/>
      <c r="AH190" s="449"/>
    </row>
    <row r="191" spans="1:34" ht="27.95" customHeight="1" thickBot="1" x14ac:dyDescent="0.45">
      <c r="A191" s="461" t="s">
        <v>413</v>
      </c>
      <c r="B191" s="447"/>
      <c r="C191" s="448"/>
      <c r="D191" s="447"/>
      <c r="E191" s="447"/>
      <c r="F191" s="447"/>
      <c r="G191" s="447"/>
      <c r="H191" s="447"/>
      <c r="I191" s="447"/>
      <c r="J191" s="447"/>
      <c r="K191" s="448"/>
      <c r="L191" s="448"/>
      <c r="M191" s="448"/>
      <c r="N191" s="402"/>
      <c r="O191" s="449"/>
      <c r="P191" s="400"/>
      <c r="Q191" s="424"/>
      <c r="R191" s="424"/>
      <c r="S191" s="401"/>
      <c r="T191" s="461" t="s">
        <v>413</v>
      </c>
      <c r="U191" s="447"/>
      <c r="V191" s="447"/>
      <c r="W191" s="447"/>
      <c r="X191" s="447"/>
      <c r="Y191" s="447"/>
      <c r="Z191" s="447"/>
      <c r="AA191" s="447"/>
      <c r="AB191" s="447"/>
      <c r="AC191" s="447"/>
      <c r="AD191" s="447"/>
      <c r="AE191" s="447"/>
      <c r="AF191" s="447"/>
      <c r="AH191" s="449"/>
    </row>
    <row r="192" spans="1:34" ht="27.95" customHeight="1" thickTop="1" x14ac:dyDescent="0.4">
      <c r="A192" s="436" t="s">
        <v>414</v>
      </c>
      <c r="B192" s="453"/>
      <c r="C192" s="454">
        <v>0</v>
      </c>
      <c r="D192" s="453">
        <v>0</v>
      </c>
      <c r="E192" s="453">
        <v>0</v>
      </c>
      <c r="F192" s="453">
        <v>0</v>
      </c>
      <c r="G192" s="453">
        <v>0</v>
      </c>
      <c r="H192" s="453">
        <v>0</v>
      </c>
      <c r="I192" s="453">
        <v>0</v>
      </c>
      <c r="J192" s="453"/>
      <c r="K192" s="454">
        <v>24.732680178551984</v>
      </c>
      <c r="L192" s="454">
        <v>28.386267959487999</v>
      </c>
      <c r="M192" s="454">
        <v>23.986347777696004</v>
      </c>
      <c r="N192" s="444"/>
      <c r="O192" s="430">
        <f>+SUM(B192:M192)</f>
        <v>77.105295915735979</v>
      </c>
      <c r="P192" s="400"/>
      <c r="Q192" s="300"/>
      <c r="R192" s="300"/>
      <c r="S192" s="431"/>
      <c r="T192" s="436" t="s">
        <v>414</v>
      </c>
      <c r="U192" s="463">
        <v>25.819215013887995</v>
      </c>
      <c r="V192" s="463">
        <v>22.709670558816011</v>
      </c>
      <c r="W192" s="463">
        <v>21.685018711591997</v>
      </c>
      <c r="X192" s="463">
        <v>20.073751065288004</v>
      </c>
      <c r="Y192" s="463">
        <v>19.965907255879998</v>
      </c>
      <c r="Z192" s="463">
        <v>17.173941778791999</v>
      </c>
      <c r="AA192" s="463">
        <v>20.142335950784002</v>
      </c>
      <c r="AB192" s="463">
        <v>21.280452122056005</v>
      </c>
      <c r="AC192" s="463">
        <v>22.719195127008</v>
      </c>
      <c r="AD192" s="463"/>
      <c r="AE192" s="463"/>
      <c r="AF192" s="463"/>
      <c r="AH192" s="430">
        <f>+SUM(U192:AF192)</f>
        <v>191.569487584104</v>
      </c>
    </row>
    <row r="193" spans="1:34" ht="27.95" customHeight="1" thickBot="1" x14ac:dyDescent="0.45">
      <c r="A193" s="438" t="s">
        <v>450</v>
      </c>
      <c r="B193" s="434"/>
      <c r="C193" s="435">
        <v>0</v>
      </c>
      <c r="D193" s="434"/>
      <c r="E193" s="434">
        <v>0</v>
      </c>
      <c r="F193" s="434">
        <v>0</v>
      </c>
      <c r="G193" s="434">
        <v>0</v>
      </c>
      <c r="H193" s="434">
        <v>0</v>
      </c>
      <c r="I193" s="434">
        <v>0</v>
      </c>
      <c r="J193" s="434">
        <v>0</v>
      </c>
      <c r="K193" s="435">
        <v>0</v>
      </c>
      <c r="L193" s="435">
        <v>0</v>
      </c>
      <c r="M193" s="435">
        <v>0</v>
      </c>
      <c r="N193" s="444"/>
      <c r="O193" s="441">
        <f>SUM(B193:M193)</f>
        <v>0</v>
      </c>
      <c r="P193" s="400"/>
      <c r="Q193" s="300"/>
      <c r="R193" s="300"/>
      <c r="S193" s="431"/>
      <c r="T193" s="438" t="s">
        <v>450</v>
      </c>
      <c r="U193" s="456">
        <v>0</v>
      </c>
      <c r="V193" s="456">
        <v>0</v>
      </c>
      <c r="W193" s="456">
        <v>0</v>
      </c>
      <c r="X193" s="456">
        <v>0</v>
      </c>
      <c r="Y193" s="456">
        <v>0</v>
      </c>
      <c r="Z193" s="456">
        <v>63.359999999848</v>
      </c>
      <c r="AA193" s="456">
        <v>65.525274516888004</v>
      </c>
      <c r="AB193" s="456">
        <v>65.269493884743994</v>
      </c>
      <c r="AC193" s="456">
        <v>61.009213998335994</v>
      </c>
      <c r="AD193" s="456"/>
      <c r="AE193" s="456"/>
      <c r="AF193" s="456"/>
      <c r="AH193" s="441">
        <f>SUM(U193:AF193)</f>
        <v>255.16398239981601</v>
      </c>
    </row>
    <row r="194" spans="1:34" ht="27.95" customHeight="1" thickTop="1" x14ac:dyDescent="0.4">
      <c r="A194" s="433" t="s">
        <v>129</v>
      </c>
      <c r="B194" s="453">
        <f>SUM(B192:B193)</f>
        <v>0</v>
      </c>
      <c r="C194" s="454">
        <f t="shared" ref="C194:M194" si="136">SUM(C192:C193)</f>
        <v>0</v>
      </c>
      <c r="D194" s="453">
        <f t="shared" si="136"/>
        <v>0</v>
      </c>
      <c r="E194" s="453">
        <f t="shared" si="136"/>
        <v>0</v>
      </c>
      <c r="F194" s="453">
        <f t="shared" si="136"/>
        <v>0</v>
      </c>
      <c r="G194" s="453">
        <f t="shared" si="136"/>
        <v>0</v>
      </c>
      <c r="H194" s="453">
        <f t="shared" si="136"/>
        <v>0</v>
      </c>
      <c r="I194" s="453">
        <f t="shared" si="136"/>
        <v>0</v>
      </c>
      <c r="J194" s="453">
        <f t="shared" si="136"/>
        <v>0</v>
      </c>
      <c r="K194" s="454">
        <f t="shared" si="136"/>
        <v>24.732680178551984</v>
      </c>
      <c r="L194" s="454">
        <f t="shared" si="136"/>
        <v>28.386267959487999</v>
      </c>
      <c r="M194" s="454">
        <f t="shared" si="136"/>
        <v>23.986347777696004</v>
      </c>
      <c r="N194" s="402"/>
      <c r="O194" s="430">
        <f>SUM(B194:M194)</f>
        <v>77.105295915735979</v>
      </c>
      <c r="P194" s="400"/>
      <c r="Q194" s="424"/>
      <c r="R194" s="424"/>
      <c r="S194" s="401"/>
      <c r="T194" s="433" t="s">
        <v>129</v>
      </c>
      <c r="U194" s="454">
        <f>SUM(U192:U193)</f>
        <v>25.819215013887995</v>
      </c>
      <c r="V194" s="454">
        <f t="shared" ref="V194:AF194" si="137">SUM(V192:V193)</f>
        <v>22.709670558816011</v>
      </c>
      <c r="W194" s="454">
        <f t="shared" si="137"/>
        <v>21.685018711591997</v>
      </c>
      <c r="X194" s="454">
        <f t="shared" si="137"/>
        <v>20.073751065288004</v>
      </c>
      <c r="Y194" s="454">
        <f t="shared" si="137"/>
        <v>19.965907255879998</v>
      </c>
      <c r="Z194" s="454">
        <f t="shared" si="137"/>
        <v>80.533941778639999</v>
      </c>
      <c r="AA194" s="454">
        <f t="shared" si="137"/>
        <v>85.667610467672006</v>
      </c>
      <c r="AB194" s="454">
        <f t="shared" si="137"/>
        <v>86.549946006799999</v>
      </c>
      <c r="AC194" s="454">
        <f t="shared" si="137"/>
        <v>83.728409125344001</v>
      </c>
      <c r="AD194" s="454">
        <f t="shared" si="137"/>
        <v>0</v>
      </c>
      <c r="AE194" s="454">
        <f t="shared" si="137"/>
        <v>0</v>
      </c>
      <c r="AF194" s="454">
        <f t="shared" si="137"/>
        <v>0</v>
      </c>
      <c r="AH194" s="430">
        <f>SUM(U194:AF194)</f>
        <v>446.73346998391997</v>
      </c>
    </row>
    <row r="195" spans="1:34" ht="27.95" customHeight="1" x14ac:dyDescent="0.4">
      <c r="A195" s="436" t="s">
        <v>130</v>
      </c>
      <c r="B195" s="434"/>
      <c r="C195" s="435">
        <v>0</v>
      </c>
      <c r="D195" s="434">
        <v>0</v>
      </c>
      <c r="E195" s="434">
        <v>0</v>
      </c>
      <c r="F195" s="434">
        <v>0</v>
      </c>
      <c r="G195" s="434">
        <v>0</v>
      </c>
      <c r="H195" s="434">
        <v>0</v>
      </c>
      <c r="I195" s="434">
        <v>0</v>
      </c>
      <c r="J195" s="434">
        <v>0</v>
      </c>
      <c r="K195" s="435">
        <v>0</v>
      </c>
      <c r="L195" s="435">
        <v>0</v>
      </c>
      <c r="M195" s="435">
        <v>0</v>
      </c>
      <c r="N195" s="402">
        <v>0</v>
      </c>
      <c r="O195" s="437">
        <f>SUM(B195:M195)</f>
        <v>0</v>
      </c>
      <c r="P195" s="400"/>
      <c r="Q195" s="424"/>
      <c r="R195" s="424"/>
      <c r="S195" s="401"/>
      <c r="T195" s="436" t="s">
        <v>130</v>
      </c>
      <c r="U195" s="435">
        <v>0</v>
      </c>
      <c r="V195" s="435">
        <v>0</v>
      </c>
      <c r="W195" s="435">
        <v>0</v>
      </c>
      <c r="X195" s="435">
        <v>0</v>
      </c>
      <c r="Y195" s="435">
        <v>0</v>
      </c>
      <c r="Z195" s="435">
        <v>0</v>
      </c>
      <c r="AA195" s="435">
        <v>0</v>
      </c>
      <c r="AB195" s="435">
        <v>0</v>
      </c>
      <c r="AC195" s="435">
        <v>0</v>
      </c>
      <c r="AD195" s="435">
        <v>0</v>
      </c>
      <c r="AE195" s="435">
        <v>0</v>
      </c>
      <c r="AF195" s="435">
        <v>0</v>
      </c>
      <c r="AH195" s="437">
        <f>SUM(U195:AF195)</f>
        <v>0</v>
      </c>
    </row>
    <row r="196" spans="1:34" ht="27.95" customHeight="1" thickBot="1" x14ac:dyDescent="0.45">
      <c r="A196" s="438" t="s">
        <v>131</v>
      </c>
      <c r="B196" s="439">
        <f>B194-B195</f>
        <v>0</v>
      </c>
      <c r="C196" s="440">
        <f t="shared" ref="C196:M196" si="138">C194-C195</f>
        <v>0</v>
      </c>
      <c r="D196" s="439">
        <f t="shared" si="138"/>
        <v>0</v>
      </c>
      <c r="E196" s="439">
        <f t="shared" si="138"/>
        <v>0</v>
      </c>
      <c r="F196" s="439">
        <f t="shared" si="138"/>
        <v>0</v>
      </c>
      <c r="G196" s="439">
        <f t="shared" si="138"/>
        <v>0</v>
      </c>
      <c r="H196" s="439">
        <f t="shared" si="138"/>
        <v>0</v>
      </c>
      <c r="I196" s="439">
        <f t="shared" si="138"/>
        <v>0</v>
      </c>
      <c r="J196" s="439">
        <f t="shared" si="138"/>
        <v>0</v>
      </c>
      <c r="K196" s="440">
        <f t="shared" si="138"/>
        <v>24.732680178551984</v>
      </c>
      <c r="L196" s="440">
        <f t="shared" si="138"/>
        <v>28.386267959487999</v>
      </c>
      <c r="M196" s="440">
        <f t="shared" si="138"/>
        <v>23.986347777696004</v>
      </c>
      <c r="N196" s="402"/>
      <c r="O196" s="441">
        <f>SUM(B196:M196)</f>
        <v>77.105295915735979</v>
      </c>
      <c r="P196" s="400"/>
      <c r="Q196" s="424"/>
      <c r="R196" s="424"/>
      <c r="S196" s="401"/>
      <c r="T196" s="438" t="s">
        <v>131</v>
      </c>
      <c r="U196" s="440">
        <f>U194-U195</f>
        <v>25.819215013887995</v>
      </c>
      <c r="V196" s="440">
        <f t="shared" ref="V196:AF196" si="139">V194-V195</f>
        <v>22.709670558816011</v>
      </c>
      <c r="W196" s="440">
        <f t="shared" si="139"/>
        <v>21.685018711591997</v>
      </c>
      <c r="X196" s="440">
        <f t="shared" si="139"/>
        <v>20.073751065288004</v>
      </c>
      <c r="Y196" s="440">
        <f t="shared" si="139"/>
        <v>19.965907255879998</v>
      </c>
      <c r="Z196" s="440">
        <f t="shared" si="139"/>
        <v>80.533941778639999</v>
      </c>
      <c r="AA196" s="440">
        <f t="shared" si="139"/>
        <v>85.667610467672006</v>
      </c>
      <c r="AB196" s="440">
        <f t="shared" si="139"/>
        <v>86.549946006799999</v>
      </c>
      <c r="AC196" s="440">
        <f t="shared" si="139"/>
        <v>83.728409125344001</v>
      </c>
      <c r="AD196" s="440">
        <f t="shared" si="139"/>
        <v>0</v>
      </c>
      <c r="AE196" s="440">
        <f t="shared" si="139"/>
        <v>0</v>
      </c>
      <c r="AF196" s="440">
        <f t="shared" si="139"/>
        <v>0</v>
      </c>
      <c r="AH196" s="441">
        <f>SUM(U196:AF196)</f>
        <v>446.73346998391997</v>
      </c>
    </row>
    <row r="197" spans="1:34" ht="27.95" customHeight="1" thickTop="1" x14ac:dyDescent="0.4">
      <c r="A197" s="446"/>
      <c r="B197" s="447"/>
      <c r="C197" s="448"/>
      <c r="D197" s="447"/>
      <c r="E197" s="447"/>
      <c r="F197" s="447"/>
      <c r="G197" s="447"/>
      <c r="H197" s="447"/>
      <c r="I197" s="447"/>
      <c r="J197" s="447"/>
      <c r="K197" s="448"/>
      <c r="L197" s="448"/>
      <c r="M197" s="448"/>
      <c r="N197" s="402"/>
      <c r="O197" s="449"/>
      <c r="P197" s="400"/>
      <c r="Q197" s="424"/>
      <c r="R197" s="424"/>
      <c r="S197" s="401"/>
      <c r="T197" s="446"/>
      <c r="U197" s="448"/>
      <c r="V197" s="448"/>
      <c r="W197" s="448"/>
      <c r="X197" s="448"/>
      <c r="Y197" s="448"/>
      <c r="Z197" s="448"/>
      <c r="AA197" s="448"/>
      <c r="AB197" s="448"/>
      <c r="AC197" s="448"/>
      <c r="AD197" s="448"/>
      <c r="AE197" s="448"/>
      <c r="AF197" s="448"/>
      <c r="AH197" s="449"/>
    </row>
    <row r="198" spans="1:34" ht="27.95" customHeight="1" thickBot="1" x14ac:dyDescent="0.45">
      <c r="A198" s="461" t="s">
        <v>415</v>
      </c>
      <c r="B198" s="447"/>
      <c r="C198" s="448"/>
      <c r="D198" s="447"/>
      <c r="E198" s="447"/>
      <c r="F198" s="447"/>
      <c r="G198" s="447"/>
      <c r="H198" s="447"/>
      <c r="I198" s="447"/>
      <c r="J198" s="447"/>
      <c r="K198" s="448"/>
      <c r="L198" s="448"/>
      <c r="M198" s="448"/>
      <c r="N198" s="402"/>
      <c r="O198" s="449"/>
      <c r="P198" s="400"/>
      <c r="Q198" s="424"/>
      <c r="R198" s="424"/>
      <c r="S198" s="401"/>
      <c r="T198" s="461" t="s">
        <v>415</v>
      </c>
      <c r="U198" s="447"/>
      <c r="V198" s="447"/>
      <c r="W198" s="447"/>
      <c r="X198" s="447"/>
      <c r="Y198" s="447"/>
      <c r="Z198" s="447"/>
      <c r="AA198" s="447"/>
      <c r="AB198" s="447"/>
      <c r="AC198" s="447"/>
      <c r="AD198" s="447"/>
      <c r="AE198" s="447"/>
      <c r="AF198" s="447"/>
      <c r="AH198" s="449"/>
    </row>
    <row r="199" spans="1:34" ht="27.95" customHeight="1" thickTop="1" thickBot="1" x14ac:dyDescent="0.45">
      <c r="A199" s="492" t="s">
        <v>488</v>
      </c>
      <c r="B199" s="427"/>
      <c r="C199" s="428">
        <v>0</v>
      </c>
      <c r="D199" s="427">
        <v>0</v>
      </c>
      <c r="E199" s="427">
        <v>0</v>
      </c>
      <c r="F199" s="427">
        <v>0</v>
      </c>
      <c r="G199" s="427">
        <v>0</v>
      </c>
      <c r="H199" s="427">
        <v>0</v>
      </c>
      <c r="I199" s="427">
        <v>0</v>
      </c>
      <c r="J199" s="427">
        <v>0</v>
      </c>
      <c r="K199" s="428">
        <v>0</v>
      </c>
      <c r="L199" s="428">
        <v>0</v>
      </c>
      <c r="M199" s="428">
        <v>0</v>
      </c>
      <c r="N199" s="402"/>
      <c r="O199" s="430">
        <f>SUM(B199:M199)</f>
        <v>0</v>
      </c>
      <c r="P199" s="400"/>
      <c r="Q199" s="424"/>
      <c r="R199" s="424"/>
      <c r="S199" s="401"/>
      <c r="T199" s="492" t="s">
        <v>488</v>
      </c>
      <c r="U199" s="432">
        <v>0</v>
      </c>
      <c r="V199" s="432">
        <v>0</v>
      </c>
      <c r="W199" s="432">
        <v>5.1164881000560003</v>
      </c>
      <c r="X199" s="432">
        <v>4.6657669098239989</v>
      </c>
      <c r="Y199" s="432">
        <v>4.4955365138319996</v>
      </c>
      <c r="Z199" s="432">
        <v>3.9978245761280005</v>
      </c>
      <c r="AA199" s="491">
        <v>4.681959414871999</v>
      </c>
      <c r="AB199" s="491">
        <v>4.7816172119920015</v>
      </c>
      <c r="AC199" s="491">
        <v>5.1943101732959978</v>
      </c>
      <c r="AD199" s="491"/>
      <c r="AE199" s="491"/>
      <c r="AF199" s="491"/>
      <c r="AH199" s="430">
        <f>SUM(U199:AF199)</f>
        <v>32.933502899999993</v>
      </c>
    </row>
    <row r="200" spans="1:34" ht="27.95" customHeight="1" thickTop="1" x14ac:dyDescent="0.4">
      <c r="A200" s="433" t="s">
        <v>129</v>
      </c>
      <c r="B200" s="453">
        <f>B199</f>
        <v>0</v>
      </c>
      <c r="C200" s="454">
        <f t="shared" ref="C200:M200" si="140">C199</f>
        <v>0</v>
      </c>
      <c r="D200" s="453">
        <f t="shared" si="140"/>
        <v>0</v>
      </c>
      <c r="E200" s="453">
        <f t="shared" si="140"/>
        <v>0</v>
      </c>
      <c r="F200" s="453">
        <f t="shared" si="140"/>
        <v>0</v>
      </c>
      <c r="G200" s="453">
        <f t="shared" si="140"/>
        <v>0</v>
      </c>
      <c r="H200" s="453">
        <f t="shared" si="140"/>
        <v>0</v>
      </c>
      <c r="I200" s="453">
        <f t="shared" si="140"/>
        <v>0</v>
      </c>
      <c r="J200" s="453">
        <f t="shared" si="140"/>
        <v>0</v>
      </c>
      <c r="K200" s="454">
        <f t="shared" si="140"/>
        <v>0</v>
      </c>
      <c r="L200" s="454">
        <f t="shared" si="140"/>
        <v>0</v>
      </c>
      <c r="M200" s="454">
        <f t="shared" si="140"/>
        <v>0</v>
      </c>
      <c r="N200" s="402"/>
      <c r="O200" s="430">
        <f>SUM(B200:M200)</f>
        <v>0</v>
      </c>
      <c r="P200" s="400"/>
      <c r="Q200" s="424"/>
      <c r="R200" s="424"/>
      <c r="S200" s="401"/>
      <c r="T200" s="433" t="s">
        <v>129</v>
      </c>
      <c r="U200" s="435">
        <f>U199</f>
        <v>0</v>
      </c>
      <c r="V200" s="435">
        <f t="shared" ref="V200:AF200" si="141">V199</f>
        <v>0</v>
      </c>
      <c r="W200" s="435">
        <f t="shared" si="141"/>
        <v>5.1164881000560003</v>
      </c>
      <c r="X200" s="435">
        <f t="shared" si="141"/>
        <v>4.6657669098239989</v>
      </c>
      <c r="Y200" s="435">
        <f t="shared" si="141"/>
        <v>4.4955365138319996</v>
      </c>
      <c r="Z200" s="435">
        <f t="shared" si="141"/>
        <v>3.9978245761280005</v>
      </c>
      <c r="AA200" s="435">
        <f t="shared" si="141"/>
        <v>4.681959414871999</v>
      </c>
      <c r="AB200" s="435">
        <f t="shared" si="141"/>
        <v>4.7816172119920015</v>
      </c>
      <c r="AC200" s="435">
        <f t="shared" si="141"/>
        <v>5.1943101732959978</v>
      </c>
      <c r="AD200" s="435">
        <f t="shared" si="141"/>
        <v>0</v>
      </c>
      <c r="AE200" s="435">
        <f t="shared" si="141"/>
        <v>0</v>
      </c>
      <c r="AF200" s="435">
        <f t="shared" si="141"/>
        <v>0</v>
      </c>
      <c r="AH200" s="430">
        <f>SUM(U200:AF200)</f>
        <v>32.933502899999993</v>
      </c>
    </row>
    <row r="201" spans="1:34" ht="27.95" customHeight="1" x14ac:dyDescent="0.4">
      <c r="A201" s="436" t="s">
        <v>130</v>
      </c>
      <c r="B201" s="434"/>
      <c r="C201" s="435">
        <v>0</v>
      </c>
      <c r="D201" s="434">
        <v>0</v>
      </c>
      <c r="E201" s="434">
        <v>0</v>
      </c>
      <c r="F201" s="434">
        <v>0</v>
      </c>
      <c r="G201" s="434">
        <v>0</v>
      </c>
      <c r="H201" s="434">
        <v>0</v>
      </c>
      <c r="I201" s="434">
        <v>0</v>
      </c>
      <c r="J201" s="434">
        <v>0</v>
      </c>
      <c r="K201" s="435">
        <v>0</v>
      </c>
      <c r="L201" s="435">
        <v>0</v>
      </c>
      <c r="M201" s="435">
        <v>0</v>
      </c>
      <c r="N201" s="402">
        <v>0</v>
      </c>
      <c r="O201" s="437">
        <f>SUM(B201:M201)</f>
        <v>0</v>
      </c>
      <c r="P201" s="400"/>
      <c r="Q201" s="424"/>
      <c r="R201" s="424"/>
      <c r="S201" s="401"/>
      <c r="T201" s="436" t="s">
        <v>130</v>
      </c>
      <c r="U201" s="435">
        <v>0</v>
      </c>
      <c r="V201" s="435">
        <v>0</v>
      </c>
      <c r="W201" s="435">
        <v>0</v>
      </c>
      <c r="X201" s="435">
        <v>0</v>
      </c>
      <c r="Y201" s="435">
        <v>0</v>
      </c>
      <c r="Z201" s="435">
        <v>0</v>
      </c>
      <c r="AA201" s="435">
        <v>0</v>
      </c>
      <c r="AB201" s="435">
        <v>0</v>
      </c>
      <c r="AC201" s="435">
        <v>0</v>
      </c>
      <c r="AD201" s="435">
        <v>0</v>
      </c>
      <c r="AE201" s="435">
        <v>0</v>
      </c>
      <c r="AF201" s="435">
        <v>0</v>
      </c>
      <c r="AH201" s="437">
        <f>SUM(U201:AF201)</f>
        <v>0</v>
      </c>
    </row>
    <row r="202" spans="1:34" ht="27.95" customHeight="1" thickBot="1" x14ac:dyDescent="0.45">
      <c r="A202" s="438" t="s">
        <v>131</v>
      </c>
      <c r="B202" s="439">
        <f>B200-B201</f>
        <v>0</v>
      </c>
      <c r="C202" s="440">
        <f t="shared" ref="C202:M202" si="142">C200-C201</f>
        <v>0</v>
      </c>
      <c r="D202" s="439">
        <f t="shared" si="142"/>
        <v>0</v>
      </c>
      <c r="E202" s="439">
        <f t="shared" si="142"/>
        <v>0</v>
      </c>
      <c r="F202" s="439">
        <f t="shared" si="142"/>
        <v>0</v>
      </c>
      <c r="G202" s="439">
        <f t="shared" si="142"/>
        <v>0</v>
      </c>
      <c r="H202" s="439">
        <f t="shared" si="142"/>
        <v>0</v>
      </c>
      <c r="I202" s="439">
        <f t="shared" si="142"/>
        <v>0</v>
      </c>
      <c r="J202" s="439">
        <f t="shared" si="142"/>
        <v>0</v>
      </c>
      <c r="K202" s="440">
        <f t="shared" si="142"/>
        <v>0</v>
      </c>
      <c r="L202" s="440">
        <f t="shared" si="142"/>
        <v>0</v>
      </c>
      <c r="M202" s="440">
        <f t="shared" si="142"/>
        <v>0</v>
      </c>
      <c r="N202" s="402"/>
      <c r="O202" s="441">
        <f>SUM(B202:M202)</f>
        <v>0</v>
      </c>
      <c r="P202" s="400"/>
      <c r="Q202" s="424"/>
      <c r="R202" s="424"/>
      <c r="S202" s="401"/>
      <c r="T202" s="438" t="s">
        <v>131</v>
      </c>
      <c r="U202" s="440">
        <f>U200-U201</f>
        <v>0</v>
      </c>
      <c r="V202" s="440">
        <f t="shared" ref="V202:AF202" si="143">V200-V201</f>
        <v>0</v>
      </c>
      <c r="W202" s="440">
        <f t="shared" si="143"/>
        <v>5.1164881000560003</v>
      </c>
      <c r="X202" s="440">
        <f t="shared" si="143"/>
        <v>4.6657669098239989</v>
      </c>
      <c r="Y202" s="440">
        <f t="shared" si="143"/>
        <v>4.4955365138319996</v>
      </c>
      <c r="Z202" s="440">
        <f t="shared" si="143"/>
        <v>3.9978245761280005</v>
      </c>
      <c r="AA202" s="440">
        <f t="shared" si="143"/>
        <v>4.681959414871999</v>
      </c>
      <c r="AB202" s="440">
        <f t="shared" si="143"/>
        <v>4.7816172119920015</v>
      </c>
      <c r="AC202" s="440">
        <f t="shared" si="143"/>
        <v>5.1943101732959978</v>
      </c>
      <c r="AD202" s="440">
        <f t="shared" si="143"/>
        <v>0</v>
      </c>
      <c r="AE202" s="440">
        <f t="shared" si="143"/>
        <v>0</v>
      </c>
      <c r="AF202" s="440">
        <f t="shared" si="143"/>
        <v>0</v>
      </c>
      <c r="AH202" s="441">
        <f>SUM(U202:AF202)</f>
        <v>32.933502899999993</v>
      </c>
    </row>
    <row r="203" spans="1:34" ht="27.95" customHeight="1" thickTop="1" x14ac:dyDescent="0.4">
      <c r="A203" s="446"/>
      <c r="B203" s="447"/>
      <c r="C203" s="448"/>
      <c r="D203" s="447"/>
      <c r="E203" s="447"/>
      <c r="F203" s="447"/>
      <c r="G203" s="447"/>
      <c r="H203" s="447"/>
      <c r="I203" s="447"/>
      <c r="J203" s="447"/>
      <c r="K203" s="448"/>
      <c r="L203" s="448"/>
      <c r="M203" s="448"/>
      <c r="N203" s="402"/>
      <c r="O203" s="449"/>
      <c r="P203" s="400"/>
      <c r="Q203" s="424"/>
      <c r="R203" s="424"/>
      <c r="S203" s="401"/>
      <c r="T203" s="446"/>
      <c r="U203" s="448"/>
      <c r="V203" s="448"/>
      <c r="W203" s="448"/>
      <c r="X203" s="448"/>
      <c r="Y203" s="448"/>
      <c r="Z203" s="448"/>
      <c r="AA203" s="448"/>
      <c r="AB203" s="448"/>
      <c r="AC203" s="448"/>
      <c r="AD203" s="448"/>
      <c r="AE203" s="448"/>
      <c r="AF203" s="448"/>
      <c r="AH203" s="449"/>
    </row>
    <row r="204" spans="1:34" ht="27.95" customHeight="1" thickBot="1" x14ac:dyDescent="0.4">
      <c r="A204" s="420" t="s">
        <v>431</v>
      </c>
      <c r="B204" s="483"/>
      <c r="C204" s="443"/>
      <c r="D204" s="442"/>
      <c r="E204" s="442"/>
      <c r="F204" s="442"/>
      <c r="G204" s="442"/>
      <c r="H204" s="442"/>
      <c r="I204" s="442"/>
      <c r="J204" s="442"/>
      <c r="K204" s="443"/>
      <c r="L204" s="443"/>
      <c r="M204" s="443"/>
      <c r="N204" s="402"/>
      <c r="O204" s="484"/>
      <c r="P204" s="400"/>
      <c r="Q204" s="424"/>
      <c r="R204" s="424"/>
      <c r="S204" s="401"/>
      <c r="T204" s="420" t="s">
        <v>431</v>
      </c>
      <c r="U204" s="421"/>
      <c r="V204" s="421"/>
      <c r="W204" s="421"/>
      <c r="X204" s="421"/>
      <c r="Y204" s="421"/>
      <c r="Z204" s="421"/>
      <c r="AA204" s="421"/>
      <c r="AB204" s="421"/>
      <c r="AC204" s="421"/>
      <c r="AD204" s="421"/>
      <c r="AE204" s="421"/>
      <c r="AF204" s="421"/>
      <c r="AH204" s="484"/>
    </row>
    <row r="205" spans="1:34" ht="27.95" customHeight="1" thickTop="1" thickBot="1" x14ac:dyDescent="0.45">
      <c r="A205" s="426" t="s">
        <v>445</v>
      </c>
      <c r="B205" s="427">
        <v>2.9102999999999999</v>
      </c>
      <c r="C205" s="427">
        <v>2.46515</v>
      </c>
      <c r="D205" s="427">
        <v>2.6192000000000002</v>
      </c>
      <c r="E205" s="427">
        <v>2.0878199999999998</v>
      </c>
      <c r="F205" s="427">
        <v>2.06107</v>
      </c>
      <c r="G205" s="427">
        <v>1.72322</v>
      </c>
      <c r="H205" s="427">
        <v>1.92903</v>
      </c>
      <c r="I205" s="427">
        <v>2.1771699999999998</v>
      </c>
      <c r="J205" s="427">
        <v>2.5760299999999998</v>
      </c>
      <c r="K205" s="428">
        <v>0</v>
      </c>
      <c r="L205" s="428">
        <v>0</v>
      </c>
      <c r="M205" s="428">
        <v>0</v>
      </c>
      <c r="N205" s="402"/>
      <c r="O205" s="430">
        <f>SUM(B205:M205)</f>
        <v>20.54899</v>
      </c>
      <c r="P205" s="400"/>
      <c r="Q205" s="424"/>
      <c r="R205" s="424"/>
      <c r="S205" s="401"/>
      <c r="T205" s="426" t="s">
        <v>445</v>
      </c>
      <c r="U205" s="432">
        <v>0</v>
      </c>
      <c r="V205" s="432">
        <v>0</v>
      </c>
      <c r="W205" s="432">
        <v>0</v>
      </c>
      <c r="X205" s="432"/>
      <c r="Y205" s="432"/>
      <c r="Z205" s="432"/>
      <c r="AA205" s="432"/>
      <c r="AB205" s="432"/>
      <c r="AC205" s="432"/>
      <c r="AD205" s="432"/>
      <c r="AE205" s="432"/>
      <c r="AF205" s="432"/>
      <c r="AH205" s="430">
        <f>SUM(U205:AF205)</f>
        <v>0</v>
      </c>
    </row>
    <row r="206" spans="1:34" ht="27.95" customHeight="1" thickTop="1" x14ac:dyDescent="0.4">
      <c r="A206" s="433" t="s">
        <v>129</v>
      </c>
      <c r="B206" s="453">
        <f>B205</f>
        <v>2.9102999999999999</v>
      </c>
      <c r="C206" s="453">
        <f>C205</f>
        <v>2.46515</v>
      </c>
      <c r="D206" s="453">
        <f t="shared" ref="D206:M206" si="144">D205</f>
        <v>2.6192000000000002</v>
      </c>
      <c r="E206" s="453">
        <f t="shared" si="144"/>
        <v>2.0878199999999998</v>
      </c>
      <c r="F206" s="453">
        <f t="shared" si="144"/>
        <v>2.06107</v>
      </c>
      <c r="G206" s="453">
        <f t="shared" si="144"/>
        <v>1.72322</v>
      </c>
      <c r="H206" s="453">
        <f t="shared" si="144"/>
        <v>1.92903</v>
      </c>
      <c r="I206" s="453">
        <f t="shared" si="144"/>
        <v>2.1771699999999998</v>
      </c>
      <c r="J206" s="453">
        <f t="shared" si="144"/>
        <v>2.5760299999999998</v>
      </c>
      <c r="K206" s="454">
        <f t="shared" si="144"/>
        <v>0</v>
      </c>
      <c r="L206" s="454">
        <f t="shared" si="144"/>
        <v>0</v>
      </c>
      <c r="M206" s="454">
        <f t="shared" si="144"/>
        <v>0</v>
      </c>
      <c r="N206" s="402"/>
      <c r="O206" s="430">
        <f>SUM(B206:M206)</f>
        <v>20.54899</v>
      </c>
      <c r="P206" s="400"/>
      <c r="Q206" s="424"/>
      <c r="R206" s="424"/>
      <c r="S206" s="401"/>
      <c r="T206" s="433" t="s">
        <v>129</v>
      </c>
      <c r="U206" s="435">
        <f>U205</f>
        <v>0</v>
      </c>
      <c r="V206" s="435">
        <f t="shared" ref="V206:AF206" si="145">V205</f>
        <v>0</v>
      </c>
      <c r="W206" s="435">
        <f t="shared" si="145"/>
        <v>0</v>
      </c>
      <c r="X206" s="435">
        <f t="shared" si="145"/>
        <v>0</v>
      </c>
      <c r="Y206" s="435">
        <f t="shared" si="145"/>
        <v>0</v>
      </c>
      <c r="Z206" s="435">
        <f t="shared" si="145"/>
        <v>0</v>
      </c>
      <c r="AA206" s="435">
        <f t="shared" si="145"/>
        <v>0</v>
      </c>
      <c r="AB206" s="435">
        <f t="shared" si="145"/>
        <v>0</v>
      </c>
      <c r="AC206" s="435">
        <f t="shared" si="145"/>
        <v>0</v>
      </c>
      <c r="AD206" s="435">
        <f t="shared" si="145"/>
        <v>0</v>
      </c>
      <c r="AE206" s="435">
        <f t="shared" si="145"/>
        <v>0</v>
      </c>
      <c r="AF206" s="435">
        <f t="shared" si="145"/>
        <v>0</v>
      </c>
      <c r="AH206" s="430">
        <f>SUM(U206:AF206)</f>
        <v>0</v>
      </c>
    </row>
    <row r="207" spans="1:34" ht="27.95" customHeight="1" x14ac:dyDescent="0.4">
      <c r="A207" s="436" t="s">
        <v>130</v>
      </c>
      <c r="B207" s="434">
        <v>6.3021741286814212E-3</v>
      </c>
      <c r="C207" s="434">
        <v>5.9041799859998285E-3</v>
      </c>
      <c r="D207" s="434">
        <v>7.095438599000011E-3</v>
      </c>
      <c r="E207" s="434">
        <v>7.0320161549999932E-3</v>
      </c>
      <c r="F207" s="434">
        <v>7.095438599000011E-3</v>
      </c>
      <c r="G207" s="434">
        <v>7.339856794999996E-3</v>
      </c>
      <c r="H207" s="434">
        <v>7.2135636230000015E-3</v>
      </c>
      <c r="I207" s="434">
        <v>7.5645398789999964E-3</v>
      </c>
      <c r="J207" s="434">
        <v>6.7439229869999881E-3</v>
      </c>
      <c r="K207" s="435"/>
      <c r="L207" s="435"/>
      <c r="M207" s="435"/>
      <c r="N207" s="402"/>
      <c r="O207" s="437">
        <f>SUM(B207:M207)</f>
        <v>6.2291130751681238E-2</v>
      </c>
      <c r="P207" s="400"/>
      <c r="Q207" s="424"/>
      <c r="R207" s="424"/>
      <c r="S207" s="401"/>
      <c r="T207" s="436" t="s">
        <v>130</v>
      </c>
      <c r="U207" s="435">
        <v>0</v>
      </c>
      <c r="V207" s="435">
        <v>0</v>
      </c>
      <c r="W207" s="435">
        <v>0</v>
      </c>
      <c r="X207" s="435">
        <v>0</v>
      </c>
      <c r="Y207" s="435">
        <v>0</v>
      </c>
      <c r="Z207" s="435"/>
      <c r="AA207" s="435"/>
      <c r="AB207" s="435"/>
      <c r="AC207" s="435"/>
      <c r="AD207" s="435"/>
      <c r="AE207" s="435"/>
      <c r="AF207" s="435"/>
      <c r="AH207" s="437">
        <f>SUM(U207:AF207)</f>
        <v>0</v>
      </c>
    </row>
    <row r="208" spans="1:34" ht="27.95" customHeight="1" thickBot="1" x14ac:dyDescent="0.45">
      <c r="A208" s="438" t="s">
        <v>131</v>
      </c>
      <c r="B208" s="439">
        <f>B206-B207</f>
        <v>2.9039978258713184</v>
      </c>
      <c r="C208" s="439">
        <f>C206-C207</f>
        <v>2.4592458200139999</v>
      </c>
      <c r="D208" s="439">
        <f t="shared" ref="D208:M208" si="146">D206-D207</f>
        <v>2.6121045614010003</v>
      </c>
      <c r="E208" s="439">
        <f t="shared" si="146"/>
        <v>2.0807879838449996</v>
      </c>
      <c r="F208" s="439">
        <f t="shared" si="146"/>
        <v>2.0539745614010001</v>
      </c>
      <c r="G208" s="439">
        <f t="shared" si="146"/>
        <v>1.7158801432049999</v>
      </c>
      <c r="H208" s="439">
        <f t="shared" si="146"/>
        <v>1.9218164363770001</v>
      </c>
      <c r="I208" s="439">
        <f t="shared" si="146"/>
        <v>2.1696054601209998</v>
      </c>
      <c r="J208" s="439">
        <f t="shared" si="146"/>
        <v>2.5692860770129999</v>
      </c>
      <c r="K208" s="440">
        <f t="shared" si="146"/>
        <v>0</v>
      </c>
      <c r="L208" s="440">
        <f t="shared" si="146"/>
        <v>0</v>
      </c>
      <c r="M208" s="440">
        <f t="shared" si="146"/>
        <v>0</v>
      </c>
      <c r="N208" s="402"/>
      <c r="O208" s="441">
        <f>SUM(B208:M208)</f>
        <v>20.486698869248318</v>
      </c>
      <c r="P208" s="400"/>
      <c r="Q208" s="424"/>
      <c r="R208" s="424"/>
      <c r="S208" s="401"/>
      <c r="T208" s="438" t="s">
        <v>131</v>
      </c>
      <c r="U208" s="440">
        <f>U206-U207</f>
        <v>0</v>
      </c>
      <c r="V208" s="440">
        <f t="shared" ref="V208:AF208" si="147">V206-V207</f>
        <v>0</v>
      </c>
      <c r="W208" s="440">
        <f t="shared" si="147"/>
        <v>0</v>
      </c>
      <c r="X208" s="440">
        <f t="shared" si="147"/>
        <v>0</v>
      </c>
      <c r="Y208" s="440">
        <f t="shared" si="147"/>
        <v>0</v>
      </c>
      <c r="Z208" s="440">
        <f t="shared" si="147"/>
        <v>0</v>
      </c>
      <c r="AA208" s="440">
        <f t="shared" si="147"/>
        <v>0</v>
      </c>
      <c r="AB208" s="440">
        <f t="shared" si="147"/>
        <v>0</v>
      </c>
      <c r="AC208" s="440">
        <f t="shared" si="147"/>
        <v>0</v>
      </c>
      <c r="AD208" s="440">
        <f t="shared" si="147"/>
        <v>0</v>
      </c>
      <c r="AE208" s="440">
        <f t="shared" si="147"/>
        <v>0</v>
      </c>
      <c r="AF208" s="440">
        <f t="shared" si="147"/>
        <v>0</v>
      </c>
      <c r="AH208" s="441">
        <f>SUM(U208:AF208)</f>
        <v>0</v>
      </c>
    </row>
    <row r="209" spans="1:34" ht="14.1" customHeight="1" thickTop="1" x14ac:dyDescent="0.4">
      <c r="A209" s="446"/>
      <c r="B209" s="447"/>
      <c r="C209" s="448"/>
      <c r="D209" s="448"/>
      <c r="E209" s="448"/>
      <c r="F209" s="448"/>
      <c r="G209" s="448"/>
      <c r="H209" s="448"/>
      <c r="I209" s="448"/>
      <c r="J209" s="448"/>
      <c r="K209" s="448"/>
      <c r="L209" s="448"/>
      <c r="M209" s="448"/>
      <c r="N209" s="402"/>
      <c r="O209" s="449"/>
      <c r="P209" s="400"/>
      <c r="Q209" s="424"/>
      <c r="R209" s="424"/>
      <c r="S209" s="401"/>
      <c r="T209" s="446"/>
      <c r="U209" s="448"/>
      <c r="V209" s="448"/>
      <c r="W209" s="448"/>
      <c r="X209" s="448"/>
      <c r="Y209" s="448"/>
      <c r="Z209" s="448"/>
      <c r="AA209" s="448"/>
      <c r="AB209" s="448"/>
      <c r="AC209" s="448"/>
      <c r="AD209" s="448"/>
      <c r="AE209" s="448"/>
      <c r="AF209" s="448"/>
      <c r="AH209" s="449"/>
    </row>
    <row r="210" spans="1:34" ht="14.1" customHeight="1" x14ac:dyDescent="0.4">
      <c r="A210" s="446"/>
      <c r="B210" s="447"/>
      <c r="C210" s="448"/>
      <c r="D210" s="448"/>
      <c r="E210" s="448"/>
      <c r="F210" s="448"/>
      <c r="G210" s="448"/>
      <c r="H210" s="448"/>
      <c r="I210" s="448"/>
      <c r="J210" s="448"/>
      <c r="K210" s="448"/>
      <c r="L210" s="448"/>
      <c r="M210" s="448"/>
      <c r="N210" s="402"/>
      <c r="O210" s="449"/>
      <c r="P210" s="400"/>
      <c r="Q210" s="424"/>
      <c r="R210" s="424"/>
      <c r="S210" s="401"/>
      <c r="T210" s="446"/>
      <c r="U210" s="448"/>
      <c r="V210" s="448"/>
      <c r="W210" s="448"/>
      <c r="X210" s="448"/>
      <c r="Y210" s="448"/>
      <c r="Z210" s="448"/>
      <c r="AA210" s="448"/>
      <c r="AB210" s="448"/>
      <c r="AC210" s="448"/>
      <c r="AD210" s="448"/>
      <c r="AE210" s="448"/>
      <c r="AF210" s="448"/>
      <c r="AH210" s="449"/>
    </row>
    <row r="211" spans="1:34" ht="27.95" customHeight="1" x14ac:dyDescent="0.4">
      <c r="A211" s="402"/>
      <c r="B211" s="415">
        <v>41275</v>
      </c>
      <c r="C211" s="416">
        <v>41671</v>
      </c>
      <c r="D211" s="416">
        <v>42064</v>
      </c>
      <c r="E211" s="416">
        <v>42461</v>
      </c>
      <c r="F211" s="416">
        <v>42856</v>
      </c>
      <c r="G211" s="416">
        <v>43252</v>
      </c>
      <c r="H211" s="416">
        <v>43647</v>
      </c>
      <c r="I211" s="416">
        <v>41487</v>
      </c>
      <c r="J211" s="416">
        <v>41518</v>
      </c>
      <c r="K211" s="416">
        <v>41548</v>
      </c>
      <c r="L211" s="416">
        <v>41579</v>
      </c>
      <c r="M211" s="416">
        <v>41609</v>
      </c>
      <c r="N211" s="444"/>
      <c r="O211" s="449"/>
      <c r="P211" s="400"/>
      <c r="Q211" s="424"/>
      <c r="R211" s="424"/>
      <c r="S211" s="401"/>
      <c r="T211" s="446"/>
      <c r="U211" s="415">
        <v>41275</v>
      </c>
      <c r="V211" s="415">
        <v>41671</v>
      </c>
      <c r="W211" s="415">
        <v>42064</v>
      </c>
      <c r="X211" s="415">
        <v>42461</v>
      </c>
      <c r="Y211" s="415">
        <v>42856</v>
      </c>
      <c r="Z211" s="415">
        <v>43252</v>
      </c>
      <c r="AA211" s="415">
        <v>43647</v>
      </c>
      <c r="AB211" s="481">
        <v>41487</v>
      </c>
      <c r="AC211" s="481">
        <v>41518</v>
      </c>
      <c r="AD211" s="415">
        <v>41548</v>
      </c>
      <c r="AE211" s="415">
        <v>41579</v>
      </c>
      <c r="AF211" s="415">
        <v>41609</v>
      </c>
    </row>
    <row r="212" spans="1:34" ht="27.95" customHeight="1" thickBot="1" x14ac:dyDescent="0.4">
      <c r="A212" s="420" t="s">
        <v>446</v>
      </c>
      <c r="B212" s="483"/>
      <c r="C212" s="443"/>
      <c r="D212" s="443"/>
      <c r="E212" s="443"/>
      <c r="F212" s="443"/>
      <c r="G212" s="443"/>
      <c r="H212" s="443"/>
      <c r="I212" s="443"/>
      <c r="J212" s="443"/>
      <c r="K212" s="443"/>
      <c r="L212" s="443"/>
      <c r="M212" s="443"/>
      <c r="N212" s="402"/>
      <c r="O212" s="484"/>
      <c r="P212" s="400"/>
      <c r="Q212" s="424"/>
      <c r="R212" s="424"/>
      <c r="S212" s="401"/>
      <c r="T212" s="420" t="s">
        <v>446</v>
      </c>
      <c r="U212" s="421"/>
      <c r="V212" s="421"/>
      <c r="W212" s="421"/>
      <c r="X212" s="421"/>
      <c r="Y212" s="421"/>
      <c r="Z212" s="421"/>
      <c r="AA212" s="421"/>
      <c r="AB212" s="421"/>
      <c r="AC212" s="421"/>
      <c r="AD212" s="421"/>
      <c r="AE212" s="421"/>
      <c r="AF212" s="421"/>
      <c r="AH212" s="484"/>
    </row>
    <row r="213" spans="1:34" ht="27.95" customHeight="1" thickTop="1" thickBot="1" x14ac:dyDescent="0.45">
      <c r="A213" s="426" t="s">
        <v>447</v>
      </c>
      <c r="B213" s="427"/>
      <c r="C213" s="428">
        <v>0</v>
      </c>
      <c r="D213" s="428">
        <v>0</v>
      </c>
      <c r="E213" s="427">
        <v>0</v>
      </c>
      <c r="F213" s="427">
        <v>0</v>
      </c>
      <c r="G213" s="427"/>
      <c r="H213" s="427"/>
      <c r="I213" s="427">
        <v>0</v>
      </c>
      <c r="J213" s="427"/>
      <c r="K213" s="428">
        <v>32.473748269760009</v>
      </c>
      <c r="L213" s="428">
        <v>42.815596374240002</v>
      </c>
      <c r="M213" s="428">
        <v>36.101340066199995</v>
      </c>
      <c r="N213" s="402"/>
      <c r="O213" s="430">
        <f>SUM(B213:M213)</f>
        <v>111.39068471020001</v>
      </c>
      <c r="P213" s="400"/>
      <c r="Q213" s="424"/>
      <c r="R213" s="424"/>
      <c r="S213" s="401"/>
      <c r="T213" s="426" t="s">
        <v>447</v>
      </c>
      <c r="U213" s="432">
        <v>35.380087675927996</v>
      </c>
      <c r="V213" s="432">
        <v>37.499925921208003</v>
      </c>
      <c r="W213" s="432">
        <v>30.815333592936</v>
      </c>
      <c r="X213" s="432">
        <v>29.173852549671999</v>
      </c>
      <c r="Y213" s="432">
        <v>27.308524596984004</v>
      </c>
      <c r="Z213" s="432">
        <v>27.049478953695999</v>
      </c>
      <c r="AA213" s="432">
        <v>27.283726495568001</v>
      </c>
      <c r="AB213" s="432">
        <v>32.645281994416003</v>
      </c>
      <c r="AC213" s="432">
        <v>33.499139310487998</v>
      </c>
      <c r="AD213" s="432"/>
      <c r="AE213" s="432"/>
      <c r="AF213" s="432"/>
      <c r="AH213" s="430">
        <f>SUM(U213:AF213)</f>
        <v>280.65535109089598</v>
      </c>
    </row>
    <row r="214" spans="1:34" ht="27.95" customHeight="1" thickTop="1" x14ac:dyDescent="0.4">
      <c r="A214" s="433" t="s">
        <v>129</v>
      </c>
      <c r="B214" s="453">
        <f>B213</f>
        <v>0</v>
      </c>
      <c r="C214" s="454">
        <f>C213</f>
        <v>0</v>
      </c>
      <c r="D214" s="454">
        <f t="shared" ref="D214:M214" si="148">D213</f>
        <v>0</v>
      </c>
      <c r="E214" s="453">
        <f t="shared" si="148"/>
        <v>0</v>
      </c>
      <c r="F214" s="453">
        <f t="shared" si="148"/>
        <v>0</v>
      </c>
      <c r="G214" s="453">
        <f t="shared" si="148"/>
        <v>0</v>
      </c>
      <c r="H214" s="453">
        <f t="shared" si="148"/>
        <v>0</v>
      </c>
      <c r="I214" s="453">
        <f t="shared" si="148"/>
        <v>0</v>
      </c>
      <c r="J214" s="453">
        <f t="shared" si="148"/>
        <v>0</v>
      </c>
      <c r="K214" s="454">
        <f t="shared" si="148"/>
        <v>32.473748269760009</v>
      </c>
      <c r="L214" s="454">
        <f t="shared" si="148"/>
        <v>42.815596374240002</v>
      </c>
      <c r="M214" s="454">
        <f t="shared" si="148"/>
        <v>36.101340066199995</v>
      </c>
      <c r="N214" s="402"/>
      <c r="O214" s="430">
        <f>SUM(B214:M214)</f>
        <v>111.39068471020001</v>
      </c>
      <c r="P214" s="400"/>
      <c r="Q214" s="424"/>
      <c r="R214" s="424"/>
      <c r="S214" s="401"/>
      <c r="T214" s="433" t="s">
        <v>129</v>
      </c>
      <c r="U214" s="435">
        <f>U213</f>
        <v>35.380087675927996</v>
      </c>
      <c r="V214" s="435">
        <f t="shared" ref="V214:AF214" si="149">V213</f>
        <v>37.499925921208003</v>
      </c>
      <c r="W214" s="435">
        <f>W213</f>
        <v>30.815333592936</v>
      </c>
      <c r="X214" s="435">
        <f t="shared" si="149"/>
        <v>29.173852549671999</v>
      </c>
      <c r="Y214" s="435">
        <f t="shared" si="149"/>
        <v>27.308524596984004</v>
      </c>
      <c r="Z214" s="435">
        <f t="shared" si="149"/>
        <v>27.049478953695999</v>
      </c>
      <c r="AA214" s="435">
        <f t="shared" si="149"/>
        <v>27.283726495568001</v>
      </c>
      <c r="AB214" s="435">
        <f t="shared" si="149"/>
        <v>32.645281994416003</v>
      </c>
      <c r="AC214" s="435">
        <f t="shared" si="149"/>
        <v>33.499139310487998</v>
      </c>
      <c r="AD214" s="435">
        <f t="shared" si="149"/>
        <v>0</v>
      </c>
      <c r="AE214" s="435">
        <f t="shared" si="149"/>
        <v>0</v>
      </c>
      <c r="AF214" s="435">
        <f t="shared" si="149"/>
        <v>0</v>
      </c>
      <c r="AH214" s="430">
        <f>SUM(U214:AF214)</f>
        <v>280.65535109089598</v>
      </c>
    </row>
    <row r="215" spans="1:34" ht="27.95" customHeight="1" x14ac:dyDescent="0.4">
      <c r="A215" s="436" t="s">
        <v>130</v>
      </c>
      <c r="B215" s="434"/>
      <c r="C215" s="435">
        <v>0</v>
      </c>
      <c r="D215" s="435">
        <v>0</v>
      </c>
      <c r="E215" s="434">
        <v>0</v>
      </c>
      <c r="F215" s="434">
        <v>0</v>
      </c>
      <c r="G215" s="434">
        <v>0</v>
      </c>
      <c r="H215" s="434">
        <v>0</v>
      </c>
      <c r="I215" s="434">
        <v>0</v>
      </c>
      <c r="J215" s="434">
        <v>0</v>
      </c>
      <c r="K215" s="435">
        <v>0</v>
      </c>
      <c r="L215" s="435">
        <v>0</v>
      </c>
      <c r="M215" s="435">
        <v>0</v>
      </c>
      <c r="N215" s="402"/>
      <c r="O215" s="437">
        <f>SUM(B215:M215)</f>
        <v>0</v>
      </c>
      <c r="P215" s="400"/>
      <c r="Q215" s="424"/>
      <c r="R215" s="424"/>
      <c r="S215" s="401"/>
      <c r="T215" s="436" t="s">
        <v>130</v>
      </c>
      <c r="U215" s="435">
        <v>0</v>
      </c>
      <c r="V215" s="435">
        <v>0</v>
      </c>
      <c r="W215" s="435">
        <v>0</v>
      </c>
      <c r="X215" s="435">
        <v>0</v>
      </c>
      <c r="Y215" s="435">
        <v>0</v>
      </c>
      <c r="Z215" s="435">
        <v>0</v>
      </c>
      <c r="AA215" s="435">
        <v>0</v>
      </c>
      <c r="AB215" s="435">
        <v>0</v>
      </c>
      <c r="AC215" s="435">
        <v>0</v>
      </c>
      <c r="AD215" s="435">
        <v>0</v>
      </c>
      <c r="AE215" s="435">
        <v>0</v>
      </c>
      <c r="AF215" s="435">
        <v>0</v>
      </c>
      <c r="AH215" s="437">
        <f>SUM(U215:AF215)</f>
        <v>0</v>
      </c>
    </row>
    <row r="216" spans="1:34" ht="27.95" customHeight="1" thickBot="1" x14ac:dyDescent="0.45">
      <c r="A216" s="438" t="s">
        <v>131</v>
      </c>
      <c r="B216" s="439">
        <f>B214-B215</f>
        <v>0</v>
      </c>
      <c r="C216" s="440">
        <f>C214-C215</f>
        <v>0</v>
      </c>
      <c r="D216" s="440">
        <f t="shared" ref="D216:M216" si="150">D214-D215</f>
        <v>0</v>
      </c>
      <c r="E216" s="439">
        <f t="shared" si="150"/>
        <v>0</v>
      </c>
      <c r="F216" s="439">
        <f>F214-F215</f>
        <v>0</v>
      </c>
      <c r="G216" s="439">
        <f t="shared" si="150"/>
        <v>0</v>
      </c>
      <c r="H216" s="439">
        <f t="shared" si="150"/>
        <v>0</v>
      </c>
      <c r="I216" s="439">
        <f t="shared" si="150"/>
        <v>0</v>
      </c>
      <c r="J216" s="439">
        <f t="shared" si="150"/>
        <v>0</v>
      </c>
      <c r="K216" s="440">
        <f t="shared" si="150"/>
        <v>32.473748269760009</v>
      </c>
      <c r="L216" s="440">
        <f t="shared" si="150"/>
        <v>42.815596374240002</v>
      </c>
      <c r="M216" s="440">
        <f t="shared" si="150"/>
        <v>36.101340066199995</v>
      </c>
      <c r="N216" s="402"/>
      <c r="O216" s="441">
        <f>SUM(B216:M216)</f>
        <v>111.39068471020001</v>
      </c>
      <c r="P216" s="400"/>
      <c r="Q216" s="424"/>
      <c r="R216" s="424"/>
      <c r="S216" s="401"/>
      <c r="T216" s="438" t="s">
        <v>131</v>
      </c>
      <c r="U216" s="440">
        <f>U214-U215</f>
        <v>35.380087675927996</v>
      </c>
      <c r="V216" s="440">
        <f t="shared" ref="V216:AF216" si="151">V214-V215</f>
        <v>37.499925921208003</v>
      </c>
      <c r="W216" s="440">
        <f>W214-W215</f>
        <v>30.815333592936</v>
      </c>
      <c r="X216" s="440">
        <f t="shared" si="151"/>
        <v>29.173852549671999</v>
      </c>
      <c r="Y216" s="440">
        <f t="shared" si="151"/>
        <v>27.308524596984004</v>
      </c>
      <c r="Z216" s="440">
        <f t="shared" si="151"/>
        <v>27.049478953695999</v>
      </c>
      <c r="AA216" s="440">
        <f t="shared" si="151"/>
        <v>27.283726495568001</v>
      </c>
      <c r="AB216" s="440">
        <f t="shared" si="151"/>
        <v>32.645281994416003</v>
      </c>
      <c r="AC216" s="440">
        <f t="shared" si="151"/>
        <v>33.499139310487998</v>
      </c>
      <c r="AD216" s="440">
        <f t="shared" si="151"/>
        <v>0</v>
      </c>
      <c r="AE216" s="440">
        <f t="shared" si="151"/>
        <v>0</v>
      </c>
      <c r="AF216" s="440">
        <f t="shared" si="151"/>
        <v>0</v>
      </c>
      <c r="AH216" s="441">
        <f>SUM(U216:AF216)</f>
        <v>280.65535109089598</v>
      </c>
    </row>
    <row r="217" spans="1:34" ht="27.95" customHeight="1" thickTop="1" x14ac:dyDescent="0.4">
      <c r="A217" s="402"/>
      <c r="B217" s="495"/>
      <c r="C217" s="496"/>
      <c r="D217" s="496"/>
      <c r="E217" s="558"/>
      <c r="F217" s="558"/>
      <c r="G217" s="558"/>
      <c r="H217" s="558"/>
      <c r="I217" s="558"/>
      <c r="J217" s="558"/>
      <c r="K217" s="496"/>
      <c r="L217" s="496"/>
      <c r="M217" s="496"/>
      <c r="N217" s="444"/>
      <c r="O217" s="449"/>
      <c r="P217" s="400"/>
      <c r="Q217" s="424"/>
      <c r="R217" s="424"/>
      <c r="S217" s="401"/>
      <c r="T217" s="446"/>
      <c r="U217" s="495"/>
      <c r="V217" s="495"/>
      <c r="W217" s="495"/>
      <c r="X217" s="495"/>
      <c r="Y217" s="495"/>
      <c r="Z217" s="495"/>
      <c r="AA217" s="495"/>
      <c r="AB217" s="497"/>
      <c r="AC217" s="497"/>
      <c r="AD217" s="495"/>
      <c r="AE217" s="495"/>
      <c r="AF217" s="495"/>
    </row>
    <row r="218" spans="1:34" ht="27.95" customHeight="1" thickBot="1" x14ac:dyDescent="0.4">
      <c r="A218" s="420" t="s">
        <v>448</v>
      </c>
      <c r="B218" s="483"/>
      <c r="C218" s="443"/>
      <c r="D218" s="443"/>
      <c r="E218" s="442"/>
      <c r="F218" s="442"/>
      <c r="G218" s="442"/>
      <c r="H218" s="442"/>
      <c r="I218" s="442"/>
      <c r="J218" s="442"/>
      <c r="K218" s="443"/>
      <c r="L218" s="443"/>
      <c r="M218" s="443"/>
      <c r="N218" s="402"/>
      <c r="O218" s="484"/>
      <c r="P218" s="400"/>
      <c r="Q218" s="424"/>
      <c r="R218" s="424"/>
      <c r="S218" s="401"/>
      <c r="T218" s="420" t="s">
        <v>448</v>
      </c>
      <c r="U218" s="421"/>
      <c r="V218" s="421"/>
      <c r="W218" s="421"/>
      <c r="X218" s="421"/>
      <c r="Y218" s="421"/>
      <c r="Z218" s="421"/>
      <c r="AA218" s="421"/>
      <c r="AB218" s="421"/>
      <c r="AC218" s="421"/>
      <c r="AD218" s="421"/>
      <c r="AE218" s="421"/>
      <c r="AF218" s="421"/>
      <c r="AH218" s="484"/>
    </row>
    <row r="219" spans="1:34" ht="27.95" customHeight="1" thickTop="1" thickBot="1" x14ac:dyDescent="0.45">
      <c r="A219" s="426" t="s">
        <v>363</v>
      </c>
      <c r="B219" s="427"/>
      <c r="C219" s="428">
        <v>0</v>
      </c>
      <c r="D219" s="428">
        <v>0</v>
      </c>
      <c r="E219" s="427">
        <v>0</v>
      </c>
      <c r="F219" s="427"/>
      <c r="G219" s="427"/>
      <c r="H219" s="427">
        <v>16.225239999999999</v>
      </c>
      <c r="I219" s="427">
        <v>58.2102</v>
      </c>
      <c r="J219" s="427">
        <v>40.764089999999996</v>
      </c>
      <c r="K219" s="428">
        <v>0</v>
      </c>
      <c r="L219" s="428">
        <v>21.634090342952</v>
      </c>
      <c r="M219" s="428">
        <v>0.247184742944</v>
      </c>
      <c r="N219" s="402"/>
      <c r="O219" s="430">
        <f>SUM(B219:M219)</f>
        <v>137.080805085896</v>
      </c>
      <c r="P219" s="400"/>
      <c r="Q219" s="424"/>
      <c r="R219" s="424"/>
      <c r="S219" s="401"/>
      <c r="T219" s="426" t="s">
        <v>363</v>
      </c>
      <c r="U219" s="432">
        <v>9.1637222011919999</v>
      </c>
      <c r="V219" s="432">
        <v>89.791175255407978</v>
      </c>
      <c r="W219" s="432">
        <v>0</v>
      </c>
      <c r="X219" s="432">
        <v>0</v>
      </c>
      <c r="Y219" s="432">
        <v>0</v>
      </c>
      <c r="Z219" s="432">
        <v>0</v>
      </c>
      <c r="AA219" s="432">
        <v>0</v>
      </c>
      <c r="AB219" s="432">
        <v>0</v>
      </c>
      <c r="AC219" s="432">
        <v>0</v>
      </c>
      <c r="AD219" s="432"/>
      <c r="AE219" s="432"/>
      <c r="AF219" s="432"/>
      <c r="AH219" s="430">
        <f>SUM(U219:AF219)</f>
        <v>98.95489745659998</v>
      </c>
    </row>
    <row r="220" spans="1:34" ht="27.95" customHeight="1" thickTop="1" x14ac:dyDescent="0.4">
      <c r="A220" s="433" t="s">
        <v>129</v>
      </c>
      <c r="B220" s="453">
        <f>B219</f>
        <v>0</v>
      </c>
      <c r="C220" s="454">
        <f>C219</f>
        <v>0</v>
      </c>
      <c r="D220" s="454">
        <f t="shared" ref="D220:M220" si="152">D219</f>
        <v>0</v>
      </c>
      <c r="E220" s="453">
        <f t="shared" si="152"/>
        <v>0</v>
      </c>
      <c r="F220" s="453">
        <f t="shared" si="152"/>
        <v>0</v>
      </c>
      <c r="G220" s="453">
        <f t="shared" si="152"/>
        <v>0</v>
      </c>
      <c r="H220" s="453">
        <f t="shared" si="152"/>
        <v>16.225239999999999</v>
      </c>
      <c r="I220" s="453">
        <f t="shared" si="152"/>
        <v>58.2102</v>
      </c>
      <c r="J220" s="453">
        <f t="shared" si="152"/>
        <v>40.764089999999996</v>
      </c>
      <c r="K220" s="454">
        <f t="shared" si="152"/>
        <v>0</v>
      </c>
      <c r="L220" s="454">
        <f t="shared" si="152"/>
        <v>21.634090342952</v>
      </c>
      <c r="M220" s="454">
        <f t="shared" si="152"/>
        <v>0.247184742944</v>
      </c>
      <c r="N220" s="402"/>
      <c r="O220" s="430">
        <f>SUM(B220:M220)</f>
        <v>137.080805085896</v>
      </c>
      <c r="P220" s="400"/>
      <c r="Q220" s="424"/>
      <c r="R220" s="424"/>
      <c r="S220" s="401"/>
      <c r="T220" s="433" t="s">
        <v>129</v>
      </c>
      <c r="U220" s="435">
        <f>U219</f>
        <v>9.1637222011919999</v>
      </c>
      <c r="V220" s="435">
        <f t="shared" ref="V220:AF220" si="153">V219</f>
        <v>89.791175255407978</v>
      </c>
      <c r="W220" s="435">
        <f t="shared" si="153"/>
        <v>0</v>
      </c>
      <c r="X220" s="435">
        <f t="shared" si="153"/>
        <v>0</v>
      </c>
      <c r="Y220" s="435">
        <f t="shared" si="153"/>
        <v>0</v>
      </c>
      <c r="Z220" s="435">
        <f t="shared" si="153"/>
        <v>0</v>
      </c>
      <c r="AA220" s="435">
        <f t="shared" si="153"/>
        <v>0</v>
      </c>
      <c r="AB220" s="435">
        <f t="shared" si="153"/>
        <v>0</v>
      </c>
      <c r="AC220" s="435">
        <f t="shared" si="153"/>
        <v>0</v>
      </c>
      <c r="AD220" s="435">
        <f t="shared" si="153"/>
        <v>0</v>
      </c>
      <c r="AE220" s="435">
        <f t="shared" si="153"/>
        <v>0</v>
      </c>
      <c r="AF220" s="435">
        <f t="shared" si="153"/>
        <v>0</v>
      </c>
      <c r="AH220" s="430">
        <f>SUM(U220:AF220)</f>
        <v>98.95489745659998</v>
      </c>
    </row>
    <row r="221" spans="1:34" ht="27.95" customHeight="1" x14ac:dyDescent="0.4">
      <c r="A221" s="436" t="s">
        <v>130</v>
      </c>
      <c r="B221" s="434"/>
      <c r="C221" s="435">
        <v>0</v>
      </c>
      <c r="D221" s="435">
        <v>0</v>
      </c>
      <c r="E221" s="434">
        <v>0</v>
      </c>
      <c r="F221" s="434"/>
      <c r="G221" s="434"/>
      <c r="H221" s="434"/>
      <c r="I221" s="434">
        <v>0.78617099999999995</v>
      </c>
      <c r="J221" s="434">
        <v>1.0170399999999999</v>
      </c>
      <c r="K221" s="435">
        <v>0</v>
      </c>
      <c r="L221" s="435">
        <v>0.9302658847280002</v>
      </c>
      <c r="M221" s="435">
        <v>1.0628943952000001E-2</v>
      </c>
      <c r="N221" s="402"/>
      <c r="O221" s="437">
        <f>SUM(B221:M221)</f>
        <v>2.7441058286800004</v>
      </c>
      <c r="P221" s="400"/>
      <c r="Q221" s="424"/>
      <c r="R221" s="424"/>
      <c r="S221" s="401"/>
      <c r="T221" s="436" t="s">
        <v>130</v>
      </c>
      <c r="U221" s="435">
        <v>0.39404005456000002</v>
      </c>
      <c r="V221" s="435">
        <v>3.8610205359840002</v>
      </c>
      <c r="W221" s="435">
        <v>0</v>
      </c>
      <c r="X221" s="435">
        <v>0</v>
      </c>
      <c r="Y221" s="435">
        <v>0</v>
      </c>
      <c r="Z221" s="435">
        <v>0</v>
      </c>
      <c r="AA221" s="435">
        <v>0</v>
      </c>
      <c r="AB221" s="435">
        <v>0</v>
      </c>
      <c r="AC221" s="435">
        <v>0</v>
      </c>
      <c r="AD221" s="435"/>
      <c r="AE221" s="435"/>
      <c r="AF221" s="435"/>
      <c r="AH221" s="437">
        <f>SUM(U221:AF221)</f>
        <v>4.2550605905439998</v>
      </c>
    </row>
    <row r="222" spans="1:34" ht="27.95" customHeight="1" thickBot="1" x14ac:dyDescent="0.45">
      <c r="A222" s="438" t="s">
        <v>131</v>
      </c>
      <c r="B222" s="439">
        <f>B220-B221</f>
        <v>0</v>
      </c>
      <c r="C222" s="440">
        <f>C220-C221</f>
        <v>0</v>
      </c>
      <c r="D222" s="440">
        <f t="shared" ref="D222:M222" si="154">D220-D221</f>
        <v>0</v>
      </c>
      <c r="E222" s="439">
        <f t="shared" si="154"/>
        <v>0</v>
      </c>
      <c r="F222" s="439">
        <f t="shared" si="154"/>
        <v>0</v>
      </c>
      <c r="G222" s="439">
        <f t="shared" si="154"/>
        <v>0</v>
      </c>
      <c r="H222" s="439">
        <f t="shared" si="154"/>
        <v>16.225239999999999</v>
      </c>
      <c r="I222" s="439">
        <f t="shared" si="154"/>
        <v>57.424028999999997</v>
      </c>
      <c r="J222" s="439">
        <f t="shared" si="154"/>
        <v>39.747049999999994</v>
      </c>
      <c r="K222" s="440">
        <f t="shared" si="154"/>
        <v>0</v>
      </c>
      <c r="L222" s="440">
        <f t="shared" si="154"/>
        <v>20.703824458223998</v>
      </c>
      <c r="M222" s="440">
        <f t="shared" si="154"/>
        <v>0.23655579899199999</v>
      </c>
      <c r="N222" s="402"/>
      <c r="O222" s="441">
        <f>SUM(B222:M222)</f>
        <v>134.336699257216</v>
      </c>
      <c r="P222" s="400"/>
      <c r="Q222" s="424"/>
      <c r="R222" s="424"/>
      <c r="S222" s="401"/>
      <c r="T222" s="438" t="s">
        <v>131</v>
      </c>
      <c r="U222" s="440">
        <f>U220-U221</f>
        <v>8.7696821466320003</v>
      </c>
      <c r="V222" s="440">
        <f t="shared" ref="V222:AF222" si="155">V220-V221</f>
        <v>85.930154719423982</v>
      </c>
      <c r="W222" s="440">
        <f t="shared" si="155"/>
        <v>0</v>
      </c>
      <c r="X222" s="440">
        <f t="shared" si="155"/>
        <v>0</v>
      </c>
      <c r="Y222" s="440">
        <f t="shared" si="155"/>
        <v>0</v>
      </c>
      <c r="Z222" s="440">
        <f t="shared" si="155"/>
        <v>0</v>
      </c>
      <c r="AA222" s="440">
        <f t="shared" si="155"/>
        <v>0</v>
      </c>
      <c r="AB222" s="440">
        <f t="shared" si="155"/>
        <v>0</v>
      </c>
      <c r="AC222" s="440">
        <f t="shared" si="155"/>
        <v>0</v>
      </c>
      <c r="AD222" s="440">
        <f t="shared" si="155"/>
        <v>0</v>
      </c>
      <c r="AE222" s="440">
        <f t="shared" si="155"/>
        <v>0</v>
      </c>
      <c r="AF222" s="440">
        <f t="shared" si="155"/>
        <v>0</v>
      </c>
      <c r="AH222" s="441">
        <f>SUM(U222:AF222)</f>
        <v>94.699836866055989</v>
      </c>
    </row>
    <row r="223" spans="1:34" ht="27.95" customHeight="1" thickTop="1" x14ac:dyDescent="0.4">
      <c r="A223" s="446"/>
      <c r="B223" s="447"/>
      <c r="C223" s="448"/>
      <c r="D223" s="448"/>
      <c r="E223" s="447"/>
      <c r="F223" s="447"/>
      <c r="G223" s="447"/>
      <c r="H223" s="447"/>
      <c r="I223" s="447"/>
      <c r="J223" s="447"/>
      <c r="K223" s="448"/>
      <c r="L223" s="448"/>
      <c r="M223" s="448"/>
      <c r="N223" s="402"/>
      <c r="O223" s="449"/>
      <c r="P223" s="400"/>
      <c r="Q223" s="424"/>
      <c r="R223" s="424"/>
      <c r="S223" s="401"/>
      <c r="T223" s="446"/>
      <c r="U223" s="448"/>
      <c r="V223" s="448"/>
      <c r="W223" s="448"/>
      <c r="X223" s="448"/>
      <c r="Y223" s="448"/>
      <c r="Z223" s="448"/>
      <c r="AA223" s="448"/>
      <c r="AB223" s="448"/>
      <c r="AC223" s="448"/>
      <c r="AD223" s="448"/>
      <c r="AE223" s="448"/>
      <c r="AF223" s="448"/>
      <c r="AH223" s="449"/>
    </row>
    <row r="224" spans="1:34" ht="27.95" customHeight="1" thickBot="1" x14ac:dyDescent="0.4">
      <c r="A224" s="420" t="s">
        <v>489</v>
      </c>
      <c r="B224" s="483"/>
      <c r="C224" s="443"/>
      <c r="D224" s="443"/>
      <c r="E224" s="442"/>
      <c r="F224" s="442"/>
      <c r="G224" s="442"/>
      <c r="H224" s="442"/>
      <c r="I224" s="442"/>
      <c r="J224" s="442"/>
      <c r="K224" s="443"/>
      <c r="L224" s="443"/>
      <c r="M224" s="443"/>
      <c r="N224" s="402"/>
      <c r="O224" s="484"/>
      <c r="P224" s="400"/>
      <c r="Q224" s="424"/>
      <c r="R224" s="424"/>
      <c r="S224" s="401"/>
      <c r="T224" s="420" t="s">
        <v>489</v>
      </c>
      <c r="U224" s="421"/>
      <c r="V224" s="421"/>
      <c r="W224" s="421"/>
      <c r="X224" s="421"/>
      <c r="Y224" s="421"/>
      <c r="Z224" s="421"/>
      <c r="AA224" s="421"/>
      <c r="AB224" s="421"/>
      <c r="AC224" s="421"/>
      <c r="AD224" s="421"/>
      <c r="AE224" s="421"/>
      <c r="AF224" s="421"/>
      <c r="AH224" s="484"/>
    </row>
    <row r="225" spans="1:34" ht="27.95" customHeight="1" thickTop="1" thickBot="1" x14ac:dyDescent="0.45">
      <c r="A225" s="426" t="s">
        <v>479</v>
      </c>
      <c r="B225" s="427"/>
      <c r="C225" s="428">
        <v>0</v>
      </c>
      <c r="D225" s="428">
        <v>0</v>
      </c>
      <c r="E225" s="427">
        <v>0</v>
      </c>
      <c r="F225" s="427">
        <v>0</v>
      </c>
      <c r="G225" s="427">
        <v>0</v>
      </c>
      <c r="H225" s="427">
        <v>0</v>
      </c>
      <c r="I225" s="427">
        <v>0</v>
      </c>
      <c r="J225" s="427"/>
      <c r="K225" s="428">
        <v>12.186698973287999</v>
      </c>
      <c r="L225" s="428">
        <v>14.579531047888002</v>
      </c>
      <c r="M225" s="428">
        <v>13.358347797751996</v>
      </c>
      <c r="N225" s="402"/>
      <c r="O225" s="430">
        <f>SUM(B225:M225)</f>
        <v>40.124577818927996</v>
      </c>
      <c r="P225" s="400"/>
      <c r="Q225" s="424"/>
      <c r="R225" s="424"/>
      <c r="S225" s="401"/>
      <c r="T225" s="426" t="s">
        <v>479</v>
      </c>
      <c r="U225" s="432">
        <v>12.846719855128001</v>
      </c>
      <c r="V225" s="432">
        <v>11.991121254112</v>
      </c>
      <c r="W225" s="432">
        <v>11.643565271679996</v>
      </c>
      <c r="X225" s="432">
        <v>9.9854214364800011</v>
      </c>
      <c r="Y225" s="432">
        <v>10.731806033456001</v>
      </c>
      <c r="Z225" s="432">
        <v>9.0338445302559993</v>
      </c>
      <c r="AA225" s="432">
        <v>10.847514163024</v>
      </c>
      <c r="AB225" s="432">
        <v>10.806306675023999</v>
      </c>
      <c r="AC225" s="432">
        <v>11.595717261903998</v>
      </c>
      <c r="AD225" s="432"/>
      <c r="AE225" s="432"/>
      <c r="AF225" s="432"/>
      <c r="AH225" s="430">
        <f>SUM(U225:AF225)</f>
        <v>99.482016481064008</v>
      </c>
    </row>
    <row r="226" spans="1:34" ht="27.95" customHeight="1" thickTop="1" x14ac:dyDescent="0.4">
      <c r="A226" s="433" t="s">
        <v>129</v>
      </c>
      <c r="B226" s="453">
        <f>B225</f>
        <v>0</v>
      </c>
      <c r="C226" s="454">
        <f>C225</f>
        <v>0</v>
      </c>
      <c r="D226" s="454">
        <f t="shared" ref="D226:M226" si="156">D225</f>
        <v>0</v>
      </c>
      <c r="E226" s="453">
        <f t="shared" si="156"/>
        <v>0</v>
      </c>
      <c r="F226" s="453">
        <f t="shared" si="156"/>
        <v>0</v>
      </c>
      <c r="G226" s="453">
        <f t="shared" si="156"/>
        <v>0</v>
      </c>
      <c r="H226" s="453">
        <f t="shared" si="156"/>
        <v>0</v>
      </c>
      <c r="I226" s="453">
        <f t="shared" si="156"/>
        <v>0</v>
      </c>
      <c r="J226" s="453">
        <f t="shared" si="156"/>
        <v>0</v>
      </c>
      <c r="K226" s="454">
        <f t="shared" si="156"/>
        <v>12.186698973287999</v>
      </c>
      <c r="L226" s="454">
        <f t="shared" si="156"/>
        <v>14.579531047888002</v>
      </c>
      <c r="M226" s="454">
        <f t="shared" si="156"/>
        <v>13.358347797751996</v>
      </c>
      <c r="N226" s="402"/>
      <c r="O226" s="430">
        <f>SUM(B226:M226)</f>
        <v>40.124577818927996</v>
      </c>
      <c r="P226" s="400"/>
      <c r="Q226" s="424"/>
      <c r="R226" s="424"/>
      <c r="S226" s="401"/>
      <c r="T226" s="433" t="s">
        <v>129</v>
      </c>
      <c r="U226" s="435">
        <f>U225</f>
        <v>12.846719855128001</v>
      </c>
      <c r="V226" s="435">
        <f t="shared" ref="V226:AF226" si="157">V225</f>
        <v>11.991121254112</v>
      </c>
      <c r="W226" s="435">
        <f t="shared" si="157"/>
        <v>11.643565271679996</v>
      </c>
      <c r="X226" s="435">
        <f t="shared" si="157"/>
        <v>9.9854214364800011</v>
      </c>
      <c r="Y226" s="435">
        <f t="shared" si="157"/>
        <v>10.731806033456001</v>
      </c>
      <c r="Z226" s="435">
        <f t="shared" si="157"/>
        <v>9.0338445302559993</v>
      </c>
      <c r="AA226" s="435">
        <f t="shared" si="157"/>
        <v>10.847514163024</v>
      </c>
      <c r="AB226" s="435">
        <f t="shared" si="157"/>
        <v>10.806306675023999</v>
      </c>
      <c r="AC226" s="435">
        <f t="shared" si="157"/>
        <v>11.595717261903998</v>
      </c>
      <c r="AD226" s="435">
        <f t="shared" si="157"/>
        <v>0</v>
      </c>
      <c r="AE226" s="435">
        <f t="shared" si="157"/>
        <v>0</v>
      </c>
      <c r="AF226" s="435">
        <f t="shared" si="157"/>
        <v>0</v>
      </c>
      <c r="AH226" s="430">
        <f>SUM(U226:AF226)</f>
        <v>99.482016481064008</v>
      </c>
    </row>
    <row r="227" spans="1:34" ht="27.95" customHeight="1" x14ac:dyDescent="0.4">
      <c r="A227" s="436" t="s">
        <v>130</v>
      </c>
      <c r="B227" s="434"/>
      <c r="C227" s="435">
        <v>0</v>
      </c>
      <c r="D227" s="435">
        <v>0</v>
      </c>
      <c r="E227" s="434">
        <v>0</v>
      </c>
      <c r="F227" s="434">
        <v>0</v>
      </c>
      <c r="G227" s="434">
        <v>0</v>
      </c>
      <c r="H227" s="434">
        <v>0</v>
      </c>
      <c r="I227" s="434">
        <v>0</v>
      </c>
      <c r="J227" s="434">
        <v>0</v>
      </c>
      <c r="K227" s="435">
        <v>0</v>
      </c>
      <c r="L227" s="435">
        <v>0</v>
      </c>
      <c r="M227" s="435">
        <v>0</v>
      </c>
      <c r="N227" s="402"/>
      <c r="O227" s="437">
        <f>SUM(B227:M227)</f>
        <v>0</v>
      </c>
      <c r="P227" s="400"/>
      <c r="Q227" s="424"/>
      <c r="R227" s="424"/>
      <c r="S227" s="401"/>
      <c r="T227" s="436" t="s">
        <v>130</v>
      </c>
      <c r="U227" s="435">
        <v>0</v>
      </c>
      <c r="V227" s="435">
        <v>0</v>
      </c>
      <c r="W227" s="435">
        <v>0</v>
      </c>
      <c r="X227" s="435">
        <v>0</v>
      </c>
      <c r="Y227" s="435">
        <v>0</v>
      </c>
      <c r="Z227" s="435">
        <v>0</v>
      </c>
      <c r="AA227" s="435">
        <v>0</v>
      </c>
      <c r="AB227" s="435">
        <v>0</v>
      </c>
      <c r="AC227" s="435">
        <v>0</v>
      </c>
      <c r="AD227" s="435">
        <v>0</v>
      </c>
      <c r="AE227" s="435">
        <v>0</v>
      </c>
      <c r="AF227" s="435">
        <v>0</v>
      </c>
      <c r="AH227" s="437">
        <f>SUM(U227:AF227)</f>
        <v>0</v>
      </c>
    </row>
    <row r="228" spans="1:34" ht="27.95" customHeight="1" thickBot="1" x14ac:dyDescent="0.45">
      <c r="A228" s="438" t="s">
        <v>131</v>
      </c>
      <c r="B228" s="439">
        <f>B226-B227</f>
        <v>0</v>
      </c>
      <c r="C228" s="440">
        <f>C226-C227</f>
        <v>0</v>
      </c>
      <c r="D228" s="440">
        <f t="shared" ref="D228:M228" si="158">D226-D227</f>
        <v>0</v>
      </c>
      <c r="E228" s="439">
        <f t="shared" si="158"/>
        <v>0</v>
      </c>
      <c r="F228" s="439">
        <f t="shared" si="158"/>
        <v>0</v>
      </c>
      <c r="G228" s="439">
        <f t="shared" si="158"/>
        <v>0</v>
      </c>
      <c r="H228" s="439">
        <f t="shared" si="158"/>
        <v>0</v>
      </c>
      <c r="I228" s="439">
        <f t="shared" si="158"/>
        <v>0</v>
      </c>
      <c r="J228" s="439">
        <f t="shared" si="158"/>
        <v>0</v>
      </c>
      <c r="K228" s="440">
        <f t="shared" si="158"/>
        <v>12.186698973287999</v>
      </c>
      <c r="L228" s="440">
        <f t="shared" si="158"/>
        <v>14.579531047888002</v>
      </c>
      <c r="M228" s="440">
        <f t="shared" si="158"/>
        <v>13.358347797751996</v>
      </c>
      <c r="N228" s="402"/>
      <c r="O228" s="441">
        <f>SUM(B228:M228)</f>
        <v>40.124577818927996</v>
      </c>
      <c r="P228" s="400"/>
      <c r="Q228" s="424"/>
      <c r="R228" s="424"/>
      <c r="S228" s="401"/>
      <c r="T228" s="438" t="s">
        <v>131</v>
      </c>
      <c r="U228" s="440">
        <f>U226-U227</f>
        <v>12.846719855128001</v>
      </c>
      <c r="V228" s="440">
        <f t="shared" ref="V228:AF228" si="159">V226-V227</f>
        <v>11.991121254112</v>
      </c>
      <c r="W228" s="440">
        <f t="shared" si="159"/>
        <v>11.643565271679996</v>
      </c>
      <c r="X228" s="440">
        <f t="shared" si="159"/>
        <v>9.9854214364800011</v>
      </c>
      <c r="Y228" s="440">
        <f t="shared" si="159"/>
        <v>10.731806033456001</v>
      </c>
      <c r="Z228" s="440">
        <f t="shared" si="159"/>
        <v>9.0338445302559993</v>
      </c>
      <c r="AA228" s="440">
        <f t="shared" si="159"/>
        <v>10.847514163024</v>
      </c>
      <c r="AB228" s="440">
        <f t="shared" si="159"/>
        <v>10.806306675023999</v>
      </c>
      <c r="AC228" s="440">
        <f t="shared" si="159"/>
        <v>11.595717261903998</v>
      </c>
      <c r="AD228" s="440">
        <f t="shared" si="159"/>
        <v>0</v>
      </c>
      <c r="AE228" s="440">
        <f t="shared" si="159"/>
        <v>0</v>
      </c>
      <c r="AF228" s="440">
        <f t="shared" si="159"/>
        <v>0</v>
      </c>
      <c r="AH228" s="441">
        <f>SUM(U228:AF228)</f>
        <v>99.482016481064008</v>
      </c>
    </row>
    <row r="229" spans="1:34" ht="27.95" customHeight="1" thickTop="1" x14ac:dyDescent="0.4">
      <c r="A229" s="446"/>
      <c r="B229" s="447"/>
      <c r="C229" s="448"/>
      <c r="D229" s="448"/>
      <c r="E229" s="447"/>
      <c r="F229" s="447"/>
      <c r="G229" s="447"/>
      <c r="H229" s="447"/>
      <c r="I229" s="447"/>
      <c r="J229" s="447"/>
      <c r="K229" s="448"/>
      <c r="L229" s="448"/>
      <c r="M229" s="448"/>
      <c r="N229" s="402"/>
      <c r="O229" s="449"/>
      <c r="P229" s="400"/>
      <c r="Q229" s="424"/>
      <c r="R229" s="424"/>
      <c r="S229" s="401"/>
      <c r="T229" s="446"/>
      <c r="U229" s="448"/>
      <c r="V229" s="448"/>
      <c r="W229" s="448"/>
      <c r="X229" s="448"/>
      <c r="Y229" s="448"/>
      <c r="Z229" s="448"/>
      <c r="AA229" s="448"/>
      <c r="AB229" s="448"/>
      <c r="AC229" s="448"/>
      <c r="AD229" s="448"/>
      <c r="AE229" s="448"/>
      <c r="AF229" s="448"/>
      <c r="AH229" s="449"/>
    </row>
    <row r="230" spans="1:34" ht="27.95" customHeight="1" thickBot="1" x14ac:dyDescent="0.4">
      <c r="A230" s="420" t="s">
        <v>490</v>
      </c>
      <c r="B230" s="483"/>
      <c r="C230" s="443"/>
      <c r="D230" s="443"/>
      <c r="E230" s="442"/>
      <c r="F230" s="442"/>
      <c r="G230" s="442"/>
      <c r="H230" s="442"/>
      <c r="I230" s="442"/>
      <c r="J230" s="442"/>
      <c r="K230" s="443"/>
      <c r="L230" s="443"/>
      <c r="M230" s="443"/>
      <c r="N230" s="402"/>
      <c r="O230" s="484"/>
      <c r="P230" s="400"/>
      <c r="Q230" s="424"/>
      <c r="R230" s="424"/>
      <c r="S230" s="401"/>
      <c r="T230" s="420" t="s">
        <v>490</v>
      </c>
      <c r="U230" s="421"/>
      <c r="V230" s="421"/>
      <c r="W230" s="421"/>
      <c r="X230" s="421"/>
      <c r="Y230" s="421"/>
      <c r="Z230" s="421"/>
      <c r="AA230" s="421"/>
      <c r="AB230" s="421"/>
      <c r="AC230" s="421"/>
      <c r="AD230" s="421"/>
      <c r="AE230" s="421"/>
      <c r="AF230" s="421"/>
      <c r="AH230" s="484"/>
    </row>
    <row r="231" spans="1:34" ht="27.95" customHeight="1" thickTop="1" thickBot="1" x14ac:dyDescent="0.45">
      <c r="A231" s="426" t="s">
        <v>478</v>
      </c>
      <c r="B231" s="427"/>
      <c r="C231" s="428">
        <v>0</v>
      </c>
      <c r="D231" s="428">
        <v>0</v>
      </c>
      <c r="E231" s="427">
        <v>0</v>
      </c>
      <c r="F231" s="427">
        <v>0</v>
      </c>
      <c r="G231" s="427">
        <v>0</v>
      </c>
      <c r="H231" s="427">
        <v>0</v>
      </c>
      <c r="I231" s="427">
        <v>0</v>
      </c>
      <c r="J231" s="427"/>
      <c r="K231" s="428">
        <v>8.3604819076160002</v>
      </c>
      <c r="L231" s="428">
        <v>9.1650913915279997</v>
      </c>
      <c r="M231" s="428">
        <v>8.7553898725679993</v>
      </c>
      <c r="N231" s="402"/>
      <c r="O231" s="430">
        <f>SUM(B231:M231)</f>
        <v>26.280963171711999</v>
      </c>
      <c r="P231" s="400"/>
      <c r="Q231" s="424"/>
      <c r="R231" s="424"/>
      <c r="S231" s="401"/>
      <c r="T231" s="426" t="s">
        <v>478</v>
      </c>
      <c r="U231" s="432">
        <v>8.4281940482319992</v>
      </c>
      <c r="V231" s="432">
        <v>7.7767929915440002</v>
      </c>
      <c r="W231" s="432">
        <v>7.6025778882640012</v>
      </c>
      <c r="X231" s="432">
        <v>6.6848189655199999</v>
      </c>
      <c r="Y231" s="432">
        <v>6.8237147401039993</v>
      </c>
      <c r="Z231" s="432">
        <v>5.9440903944159986</v>
      </c>
      <c r="AA231" s="432">
        <v>6.7905818867279981</v>
      </c>
      <c r="AB231" s="432">
        <v>7.2240075641760013</v>
      </c>
      <c r="AC231" s="432">
        <v>7.5630880490240004</v>
      </c>
      <c r="AD231" s="432"/>
      <c r="AE231" s="432"/>
      <c r="AF231" s="432"/>
      <c r="AH231" s="430">
        <f>SUM(U231:AF231)</f>
        <v>64.837866528008007</v>
      </c>
    </row>
    <row r="232" spans="1:34" ht="27.95" customHeight="1" thickTop="1" x14ac:dyDescent="0.4">
      <c r="A232" s="433" t="s">
        <v>129</v>
      </c>
      <c r="B232" s="453">
        <f>B231</f>
        <v>0</v>
      </c>
      <c r="C232" s="454">
        <f>C231</f>
        <v>0</v>
      </c>
      <c r="D232" s="454">
        <f t="shared" ref="D232:M232" si="160">D231</f>
        <v>0</v>
      </c>
      <c r="E232" s="453">
        <f t="shared" si="160"/>
        <v>0</v>
      </c>
      <c r="F232" s="453">
        <f t="shared" si="160"/>
        <v>0</v>
      </c>
      <c r="G232" s="453">
        <f t="shared" si="160"/>
        <v>0</v>
      </c>
      <c r="H232" s="453">
        <f t="shared" si="160"/>
        <v>0</v>
      </c>
      <c r="I232" s="453">
        <f t="shared" si="160"/>
        <v>0</v>
      </c>
      <c r="J232" s="453">
        <f t="shared" si="160"/>
        <v>0</v>
      </c>
      <c r="K232" s="454">
        <f t="shared" si="160"/>
        <v>8.3604819076160002</v>
      </c>
      <c r="L232" s="454">
        <f t="shared" si="160"/>
        <v>9.1650913915279997</v>
      </c>
      <c r="M232" s="454">
        <f t="shared" si="160"/>
        <v>8.7553898725679993</v>
      </c>
      <c r="N232" s="402"/>
      <c r="O232" s="430">
        <f>SUM(B232:M232)</f>
        <v>26.280963171711999</v>
      </c>
      <c r="P232" s="400"/>
      <c r="Q232" s="424"/>
      <c r="R232" s="424"/>
      <c r="S232" s="401"/>
      <c r="T232" s="433" t="s">
        <v>129</v>
      </c>
      <c r="U232" s="435">
        <f>U231</f>
        <v>8.4281940482319992</v>
      </c>
      <c r="V232" s="435">
        <f t="shared" ref="V232:AF232" si="161">V231</f>
        <v>7.7767929915440002</v>
      </c>
      <c r="W232" s="435">
        <f t="shared" si="161"/>
        <v>7.6025778882640012</v>
      </c>
      <c r="X232" s="435">
        <f t="shared" si="161"/>
        <v>6.6848189655199999</v>
      </c>
      <c r="Y232" s="435">
        <f t="shared" si="161"/>
        <v>6.8237147401039993</v>
      </c>
      <c r="Z232" s="435">
        <f t="shared" si="161"/>
        <v>5.9440903944159986</v>
      </c>
      <c r="AA232" s="435">
        <f t="shared" si="161"/>
        <v>6.7905818867279981</v>
      </c>
      <c r="AB232" s="435">
        <f t="shared" si="161"/>
        <v>7.2240075641760013</v>
      </c>
      <c r="AC232" s="435">
        <f t="shared" si="161"/>
        <v>7.5630880490240004</v>
      </c>
      <c r="AD232" s="435">
        <f t="shared" si="161"/>
        <v>0</v>
      </c>
      <c r="AE232" s="435">
        <f t="shared" si="161"/>
        <v>0</v>
      </c>
      <c r="AF232" s="435">
        <f t="shared" si="161"/>
        <v>0</v>
      </c>
      <c r="AH232" s="430">
        <f>SUM(U232:AF232)</f>
        <v>64.837866528008007</v>
      </c>
    </row>
    <row r="233" spans="1:34" ht="27.95" customHeight="1" x14ac:dyDescent="0.4">
      <c r="A233" s="436" t="s">
        <v>130</v>
      </c>
      <c r="B233" s="434"/>
      <c r="C233" s="435">
        <v>0</v>
      </c>
      <c r="D233" s="435">
        <v>0</v>
      </c>
      <c r="E233" s="434">
        <v>0</v>
      </c>
      <c r="F233" s="434">
        <v>0</v>
      </c>
      <c r="G233" s="434">
        <v>0</v>
      </c>
      <c r="H233" s="434">
        <v>0</v>
      </c>
      <c r="I233" s="434">
        <v>0</v>
      </c>
      <c r="J233" s="434">
        <v>0</v>
      </c>
      <c r="K233" s="435">
        <v>0</v>
      </c>
      <c r="L233" s="435">
        <v>0</v>
      </c>
      <c r="M233" s="435">
        <v>0</v>
      </c>
      <c r="N233" s="402"/>
      <c r="O233" s="437">
        <f>SUM(B233:M233)</f>
        <v>0</v>
      </c>
      <c r="P233" s="400"/>
      <c r="Q233" s="424"/>
      <c r="R233" s="424"/>
      <c r="S233" s="401"/>
      <c r="T233" s="436" t="s">
        <v>130</v>
      </c>
      <c r="U233" s="435">
        <v>0</v>
      </c>
      <c r="V233" s="435">
        <v>0</v>
      </c>
      <c r="W233" s="435">
        <v>0</v>
      </c>
      <c r="X233" s="435">
        <v>0</v>
      </c>
      <c r="Y233" s="435">
        <v>0</v>
      </c>
      <c r="Z233" s="435">
        <v>0</v>
      </c>
      <c r="AA233" s="435">
        <v>0</v>
      </c>
      <c r="AB233" s="435">
        <v>0</v>
      </c>
      <c r="AC233" s="435">
        <v>0</v>
      </c>
      <c r="AD233" s="435">
        <v>0</v>
      </c>
      <c r="AE233" s="435">
        <v>0</v>
      </c>
      <c r="AF233" s="435">
        <v>0</v>
      </c>
      <c r="AH233" s="437">
        <f>SUM(U233:AF233)</f>
        <v>0</v>
      </c>
    </row>
    <row r="234" spans="1:34" ht="27.95" customHeight="1" thickBot="1" x14ac:dyDescent="0.45">
      <c r="A234" s="438" t="s">
        <v>131</v>
      </c>
      <c r="B234" s="439">
        <f>B232-B233</f>
        <v>0</v>
      </c>
      <c r="C234" s="440">
        <f>C232-C233</f>
        <v>0</v>
      </c>
      <c r="D234" s="440">
        <f t="shared" ref="D234:M234" si="162">D232-D233</f>
        <v>0</v>
      </c>
      <c r="E234" s="439">
        <f t="shared" si="162"/>
        <v>0</v>
      </c>
      <c r="F234" s="439">
        <f t="shared" si="162"/>
        <v>0</v>
      </c>
      <c r="G234" s="439">
        <f t="shared" si="162"/>
        <v>0</v>
      </c>
      <c r="H234" s="439">
        <f t="shared" si="162"/>
        <v>0</v>
      </c>
      <c r="I234" s="439">
        <f t="shared" si="162"/>
        <v>0</v>
      </c>
      <c r="J234" s="439">
        <f t="shared" si="162"/>
        <v>0</v>
      </c>
      <c r="K234" s="440">
        <f t="shared" si="162"/>
        <v>8.3604819076160002</v>
      </c>
      <c r="L234" s="440">
        <f t="shared" si="162"/>
        <v>9.1650913915279997</v>
      </c>
      <c r="M234" s="440">
        <f t="shared" si="162"/>
        <v>8.7553898725679993</v>
      </c>
      <c r="N234" s="402"/>
      <c r="O234" s="441">
        <f>SUM(B234:M234)</f>
        <v>26.280963171711999</v>
      </c>
      <c r="P234" s="400"/>
      <c r="Q234" s="424"/>
      <c r="R234" s="424"/>
      <c r="S234" s="401"/>
      <c r="T234" s="438" t="s">
        <v>131</v>
      </c>
      <c r="U234" s="440">
        <f>U232-U233</f>
        <v>8.4281940482319992</v>
      </c>
      <c r="V234" s="440">
        <f t="shared" ref="V234:AF234" si="163">V232-V233</f>
        <v>7.7767929915440002</v>
      </c>
      <c r="W234" s="440">
        <f t="shared" si="163"/>
        <v>7.6025778882640012</v>
      </c>
      <c r="X234" s="440">
        <f t="shared" si="163"/>
        <v>6.6848189655199999</v>
      </c>
      <c r="Y234" s="440">
        <f t="shared" si="163"/>
        <v>6.8237147401039993</v>
      </c>
      <c r="Z234" s="440">
        <f t="shared" si="163"/>
        <v>5.9440903944159986</v>
      </c>
      <c r="AA234" s="440">
        <f t="shared" si="163"/>
        <v>6.7905818867279981</v>
      </c>
      <c r="AB234" s="440">
        <f t="shared" si="163"/>
        <v>7.2240075641760013</v>
      </c>
      <c r="AC234" s="440">
        <f t="shared" si="163"/>
        <v>7.5630880490240004</v>
      </c>
      <c r="AD234" s="440">
        <f t="shared" si="163"/>
        <v>0</v>
      </c>
      <c r="AE234" s="440">
        <f t="shared" si="163"/>
        <v>0</v>
      </c>
      <c r="AF234" s="440">
        <f t="shared" si="163"/>
        <v>0</v>
      </c>
      <c r="AH234" s="441">
        <f>SUM(U234:AF234)</f>
        <v>64.837866528008007</v>
      </c>
    </row>
    <row r="235" spans="1:34" ht="27.95" customHeight="1" thickTop="1" x14ac:dyDescent="0.4">
      <c r="A235" s="446"/>
      <c r="B235" s="447"/>
      <c r="C235" s="448"/>
      <c r="D235" s="448"/>
      <c r="E235" s="447"/>
      <c r="F235" s="447"/>
      <c r="G235" s="447"/>
      <c r="H235" s="447"/>
      <c r="I235" s="447"/>
      <c r="J235" s="447"/>
      <c r="K235" s="448"/>
      <c r="L235" s="448"/>
      <c r="M235" s="448"/>
      <c r="N235" s="402"/>
      <c r="O235" s="449"/>
      <c r="P235" s="400"/>
      <c r="Q235" s="424"/>
      <c r="R235" s="424"/>
      <c r="S235" s="401"/>
      <c r="T235" s="446"/>
      <c r="U235" s="448"/>
      <c r="V235" s="448"/>
      <c r="W235" s="448"/>
      <c r="X235" s="448"/>
      <c r="Y235" s="448"/>
      <c r="Z235" s="448"/>
      <c r="AA235" s="448"/>
      <c r="AB235" s="448"/>
      <c r="AC235" s="448"/>
      <c r="AD235" s="448"/>
      <c r="AE235" s="448"/>
      <c r="AF235" s="448"/>
      <c r="AH235" s="449"/>
    </row>
    <row r="236" spans="1:34" ht="27.95" customHeight="1" thickBot="1" x14ac:dyDescent="0.45">
      <c r="A236" s="461" t="s">
        <v>491</v>
      </c>
      <c r="B236" s="473"/>
      <c r="C236" s="474"/>
      <c r="D236" s="474"/>
      <c r="E236" s="473"/>
      <c r="F236" s="473"/>
      <c r="G236" s="473"/>
      <c r="H236" s="473"/>
      <c r="I236" s="473"/>
      <c r="J236" s="473"/>
      <c r="K236" s="474"/>
      <c r="L236" s="474"/>
      <c r="M236" s="474"/>
      <c r="N236" s="444"/>
      <c r="O236" s="445">
        <f t="shared" ref="O236:O238" si="164">SUM(B236:M236)</f>
        <v>0</v>
      </c>
      <c r="P236" s="400"/>
      <c r="Q236" s="424"/>
      <c r="R236" s="424"/>
      <c r="S236" s="401"/>
      <c r="T236" s="461" t="s">
        <v>491</v>
      </c>
      <c r="U236" s="475"/>
      <c r="V236" s="475"/>
      <c r="W236" s="475"/>
      <c r="X236" s="475"/>
      <c r="Y236" s="475"/>
      <c r="Z236" s="475"/>
      <c r="AA236" s="475"/>
      <c r="AB236" s="475"/>
      <c r="AC236" s="475"/>
      <c r="AD236" s="475"/>
      <c r="AE236" s="475"/>
      <c r="AF236" s="475"/>
      <c r="AG236" s="444"/>
      <c r="AH236" s="462"/>
    </row>
    <row r="237" spans="1:34" ht="27.95" customHeight="1" thickTop="1" x14ac:dyDescent="0.4">
      <c r="A237" s="426" t="s">
        <v>477</v>
      </c>
      <c r="B237" s="434"/>
      <c r="C237" s="435">
        <v>0</v>
      </c>
      <c r="D237" s="435">
        <v>0</v>
      </c>
      <c r="E237" s="434">
        <v>0</v>
      </c>
      <c r="F237" s="434">
        <v>0</v>
      </c>
      <c r="G237" s="434">
        <v>0</v>
      </c>
      <c r="H237" s="434">
        <v>0</v>
      </c>
      <c r="I237" s="434"/>
      <c r="J237" s="434"/>
      <c r="K237" s="435">
        <v>22.576636618248006</v>
      </c>
      <c r="L237" s="435">
        <v>26.571311201647998</v>
      </c>
      <c r="M237" s="435">
        <v>26.238299529511998</v>
      </c>
      <c r="N237" s="444"/>
      <c r="O237" s="430">
        <f t="shared" si="164"/>
        <v>75.386247349407995</v>
      </c>
      <c r="P237" s="400"/>
      <c r="Q237" s="300"/>
      <c r="R237" s="300"/>
      <c r="S237" s="431"/>
      <c r="T237" s="426" t="s">
        <v>477</v>
      </c>
      <c r="U237" s="456">
        <v>27.989025476792005</v>
      </c>
      <c r="V237" s="456">
        <v>27.659635516896003</v>
      </c>
      <c r="W237" s="456">
        <v>23.525629257088006</v>
      </c>
      <c r="X237" s="456">
        <v>20.255352657848</v>
      </c>
      <c r="Y237" s="456">
        <v>22.074629121984</v>
      </c>
      <c r="Z237" s="456">
        <v>19.882971920208004</v>
      </c>
      <c r="AA237" s="456">
        <v>24.851190171192005</v>
      </c>
      <c r="AB237" s="456">
        <v>24.685699124847996</v>
      </c>
      <c r="AC237" s="456">
        <v>22.096974404127998</v>
      </c>
      <c r="AD237" s="456"/>
      <c r="AE237" s="456"/>
      <c r="AF237" s="456"/>
      <c r="AH237" s="430">
        <f t="shared" ref="AH237:AH241" si="165">SUM(U237:AF237)</f>
        <v>213.02110765098399</v>
      </c>
    </row>
    <row r="238" spans="1:34" ht="27.95" customHeight="1" thickBot="1" x14ac:dyDescent="0.45">
      <c r="A238" s="426" t="s">
        <v>466</v>
      </c>
      <c r="B238" s="439"/>
      <c r="C238" s="440">
        <v>0</v>
      </c>
      <c r="D238" s="440">
        <v>0</v>
      </c>
      <c r="E238" s="439">
        <v>0</v>
      </c>
      <c r="F238" s="439">
        <v>0</v>
      </c>
      <c r="G238" s="439">
        <v>0</v>
      </c>
      <c r="H238" s="439">
        <v>0</v>
      </c>
      <c r="I238" s="439"/>
      <c r="J238" s="439"/>
      <c r="K238" s="440">
        <v>0</v>
      </c>
      <c r="L238" s="440">
        <v>0</v>
      </c>
      <c r="M238" s="440">
        <v>12.123464164279998</v>
      </c>
      <c r="N238" s="444"/>
      <c r="O238" s="441">
        <f t="shared" si="164"/>
        <v>12.123464164279998</v>
      </c>
      <c r="P238" s="400"/>
      <c r="Q238" s="300"/>
      <c r="R238" s="300"/>
      <c r="S238" s="431"/>
      <c r="T238" s="426" t="s">
        <v>466</v>
      </c>
      <c r="U238" s="477">
        <v>12.494992939992001</v>
      </c>
      <c r="V238" s="477">
        <v>10.826347675599999</v>
      </c>
      <c r="W238" s="477">
        <v>10.773435319903996</v>
      </c>
      <c r="X238" s="477">
        <v>9.7595656041120016</v>
      </c>
      <c r="Y238" s="477">
        <v>8.9028177844079988</v>
      </c>
      <c r="Z238" s="477">
        <v>8.8001444095600014</v>
      </c>
      <c r="AA238" s="477">
        <v>9.0856386915840002</v>
      </c>
      <c r="AB238" s="477">
        <v>10.908766466544002</v>
      </c>
      <c r="AC238" s="477">
        <v>10.719066944016005</v>
      </c>
      <c r="AD238" s="477"/>
      <c r="AE238" s="477"/>
      <c r="AF238" s="477"/>
      <c r="AH238" s="441">
        <f t="shared" si="165"/>
        <v>92.270775835720016</v>
      </c>
    </row>
    <row r="239" spans="1:34" ht="27.95" customHeight="1" thickTop="1" x14ac:dyDescent="0.4">
      <c r="A239" s="433" t="s">
        <v>129</v>
      </c>
      <c r="B239" s="434">
        <f t="shared" ref="B239:M239" si="166">SUM(B237:B238)</f>
        <v>0</v>
      </c>
      <c r="C239" s="435">
        <f t="shared" si="166"/>
        <v>0</v>
      </c>
      <c r="D239" s="435">
        <f t="shared" si="166"/>
        <v>0</v>
      </c>
      <c r="E239" s="434">
        <f t="shared" si="166"/>
        <v>0</v>
      </c>
      <c r="F239" s="434">
        <f t="shared" si="166"/>
        <v>0</v>
      </c>
      <c r="G239" s="434">
        <f t="shared" si="166"/>
        <v>0</v>
      </c>
      <c r="H239" s="434">
        <f t="shared" si="166"/>
        <v>0</v>
      </c>
      <c r="I239" s="434">
        <f t="shared" si="166"/>
        <v>0</v>
      </c>
      <c r="J239" s="434">
        <f t="shared" si="166"/>
        <v>0</v>
      </c>
      <c r="K239" s="435">
        <f t="shared" si="166"/>
        <v>22.576636618248006</v>
      </c>
      <c r="L239" s="435">
        <f t="shared" si="166"/>
        <v>26.571311201647998</v>
      </c>
      <c r="M239" s="435">
        <f t="shared" si="166"/>
        <v>38.361763693792</v>
      </c>
      <c r="N239" s="444"/>
      <c r="O239" s="430">
        <f>SUM(B239:M239)</f>
        <v>87.509711513688003</v>
      </c>
      <c r="P239" s="400"/>
      <c r="Q239" s="424"/>
      <c r="R239" s="424"/>
      <c r="S239" s="431"/>
      <c r="T239" s="433" t="s">
        <v>129</v>
      </c>
      <c r="U239" s="435">
        <f t="shared" ref="U239:AF239" si="167">SUM(U237:U238)</f>
        <v>40.484018416784004</v>
      </c>
      <c r="V239" s="435">
        <f t="shared" si="167"/>
        <v>38.485983192496001</v>
      </c>
      <c r="W239" s="435">
        <f t="shared" si="167"/>
        <v>34.299064576992002</v>
      </c>
      <c r="X239" s="435">
        <f t="shared" si="167"/>
        <v>30.014918261960002</v>
      </c>
      <c r="Y239" s="435">
        <f t="shared" si="167"/>
        <v>30.977446906391997</v>
      </c>
      <c r="Z239" s="435">
        <f t="shared" si="167"/>
        <v>28.683116329768005</v>
      </c>
      <c r="AA239" s="435">
        <f t="shared" si="167"/>
        <v>33.936828862776004</v>
      </c>
      <c r="AB239" s="435">
        <f t="shared" si="167"/>
        <v>35.594465591391995</v>
      </c>
      <c r="AC239" s="435">
        <f t="shared" si="167"/>
        <v>32.816041348144005</v>
      </c>
      <c r="AD239" s="435">
        <f t="shared" si="167"/>
        <v>0</v>
      </c>
      <c r="AE239" s="435">
        <f t="shared" si="167"/>
        <v>0</v>
      </c>
      <c r="AF239" s="435">
        <f t="shared" si="167"/>
        <v>0</v>
      </c>
      <c r="AH239" s="430">
        <f t="shared" si="165"/>
        <v>305.29188348670397</v>
      </c>
    </row>
    <row r="240" spans="1:34" ht="27.95" customHeight="1" x14ac:dyDescent="0.4">
      <c r="A240" s="478" t="s">
        <v>130</v>
      </c>
      <c r="B240" s="479"/>
      <c r="C240" s="480">
        <v>0</v>
      </c>
      <c r="D240" s="480">
        <v>0</v>
      </c>
      <c r="E240" s="479">
        <v>0</v>
      </c>
      <c r="F240" s="479">
        <v>0</v>
      </c>
      <c r="G240" s="479">
        <v>0</v>
      </c>
      <c r="H240" s="479">
        <v>0</v>
      </c>
      <c r="I240" s="479">
        <v>0</v>
      </c>
      <c r="J240" s="479">
        <v>0</v>
      </c>
      <c r="K240" s="480">
        <v>0</v>
      </c>
      <c r="L240" s="480">
        <v>0</v>
      </c>
      <c r="M240" s="480">
        <v>0</v>
      </c>
      <c r="N240" s="444"/>
      <c r="O240" s="437">
        <f t="shared" ref="O240:O241" si="168">SUM(B240:M240)</f>
        <v>0</v>
      </c>
      <c r="P240" s="400"/>
      <c r="Q240" s="424"/>
      <c r="R240" s="424"/>
      <c r="S240" s="401"/>
      <c r="T240" s="436" t="s">
        <v>130</v>
      </c>
      <c r="U240" s="435">
        <v>0</v>
      </c>
      <c r="V240" s="435">
        <v>0</v>
      </c>
      <c r="W240" s="435">
        <v>0</v>
      </c>
      <c r="X240" s="435">
        <v>0</v>
      </c>
      <c r="Y240" s="435">
        <v>0</v>
      </c>
      <c r="Z240" s="435">
        <v>0</v>
      </c>
      <c r="AA240" s="435">
        <v>0</v>
      </c>
      <c r="AB240" s="435">
        <v>0</v>
      </c>
      <c r="AC240" s="435">
        <v>0</v>
      </c>
      <c r="AD240" s="435">
        <v>0</v>
      </c>
      <c r="AE240" s="435">
        <v>0</v>
      </c>
      <c r="AF240" s="435">
        <v>0</v>
      </c>
      <c r="AH240" s="437">
        <f t="shared" si="165"/>
        <v>0</v>
      </c>
    </row>
    <row r="241" spans="1:34" ht="27.95" customHeight="1" thickBot="1" x14ac:dyDescent="0.45">
      <c r="A241" s="438" t="s">
        <v>131</v>
      </c>
      <c r="B241" s="439">
        <f>B239-B240</f>
        <v>0</v>
      </c>
      <c r="C241" s="440">
        <f>C239-C240</f>
        <v>0</v>
      </c>
      <c r="D241" s="440">
        <f t="shared" ref="D241" si="169">D239-D240</f>
        <v>0</v>
      </c>
      <c r="E241" s="439">
        <f>E239-E240</f>
        <v>0</v>
      </c>
      <c r="F241" s="439">
        <f>F239-F240</f>
        <v>0</v>
      </c>
      <c r="G241" s="439">
        <f t="shared" ref="G241:K241" si="170">G239-G240</f>
        <v>0</v>
      </c>
      <c r="H241" s="439">
        <f t="shared" si="170"/>
        <v>0</v>
      </c>
      <c r="I241" s="439">
        <f t="shared" si="170"/>
        <v>0</v>
      </c>
      <c r="J241" s="439">
        <f t="shared" si="170"/>
        <v>0</v>
      </c>
      <c r="K241" s="440">
        <f t="shared" si="170"/>
        <v>22.576636618248006</v>
      </c>
      <c r="L241" s="440">
        <f>L239-L240</f>
        <v>26.571311201647998</v>
      </c>
      <c r="M241" s="440">
        <f>M239-M240</f>
        <v>38.361763693792</v>
      </c>
      <c r="N241" s="444"/>
      <c r="O241" s="441">
        <f t="shared" si="168"/>
        <v>87.509711513688003</v>
      </c>
      <c r="P241" s="400"/>
      <c r="Q241" s="424"/>
      <c r="R241" s="424"/>
      <c r="S241" s="401"/>
      <c r="T241" s="438" t="s">
        <v>131</v>
      </c>
      <c r="U241" s="440">
        <f>U239-U240</f>
        <v>40.484018416784004</v>
      </c>
      <c r="V241" s="440">
        <f t="shared" ref="V241:AF241" si="171">V239-V240</f>
        <v>38.485983192496001</v>
      </c>
      <c r="W241" s="440">
        <f t="shared" si="171"/>
        <v>34.299064576992002</v>
      </c>
      <c r="X241" s="440">
        <f t="shared" si="171"/>
        <v>30.014918261960002</v>
      </c>
      <c r="Y241" s="440">
        <f t="shared" si="171"/>
        <v>30.977446906391997</v>
      </c>
      <c r="Z241" s="440">
        <f t="shared" si="171"/>
        <v>28.683116329768005</v>
      </c>
      <c r="AA241" s="440">
        <f t="shared" si="171"/>
        <v>33.936828862776004</v>
      </c>
      <c r="AB241" s="440">
        <f t="shared" si="171"/>
        <v>35.594465591391995</v>
      </c>
      <c r="AC241" s="440">
        <f t="shared" si="171"/>
        <v>32.816041348144005</v>
      </c>
      <c r="AD241" s="440">
        <f t="shared" si="171"/>
        <v>0</v>
      </c>
      <c r="AE241" s="440">
        <f t="shared" si="171"/>
        <v>0</v>
      </c>
      <c r="AF241" s="440">
        <f t="shared" si="171"/>
        <v>0</v>
      </c>
      <c r="AH241" s="441">
        <f t="shared" si="165"/>
        <v>305.29188348670397</v>
      </c>
    </row>
    <row r="242" spans="1:34" ht="27.95" customHeight="1" thickTop="1" x14ac:dyDescent="0.4">
      <c r="A242" s="446"/>
      <c r="B242" s="447"/>
      <c r="C242" s="448"/>
      <c r="D242" s="448"/>
      <c r="E242" s="447"/>
      <c r="F242" s="447"/>
      <c r="G242" s="447"/>
      <c r="H242" s="447"/>
      <c r="I242" s="447"/>
      <c r="J242" s="447"/>
      <c r="K242" s="448"/>
      <c r="L242" s="448"/>
      <c r="M242" s="448"/>
      <c r="N242" s="402"/>
      <c r="O242" s="449"/>
      <c r="P242" s="400"/>
      <c r="Q242" s="424"/>
      <c r="R242" s="424"/>
      <c r="S242" s="401"/>
      <c r="T242" s="446"/>
      <c r="U242" s="448"/>
      <c r="V242" s="448"/>
      <c r="W242" s="448"/>
      <c r="X242" s="448"/>
      <c r="Y242" s="448"/>
      <c r="Z242" s="448"/>
      <c r="AA242" s="448"/>
      <c r="AB242" s="448"/>
      <c r="AC242" s="448"/>
      <c r="AD242" s="448"/>
      <c r="AE242" s="448"/>
      <c r="AF242" s="448"/>
      <c r="AH242" s="449"/>
    </row>
    <row r="243" spans="1:34" ht="27.95" customHeight="1" thickBot="1" x14ac:dyDescent="0.4">
      <c r="A243" s="420" t="s">
        <v>492</v>
      </c>
      <c r="B243" s="483"/>
      <c r="C243" s="443"/>
      <c r="D243" s="443"/>
      <c r="E243" s="442"/>
      <c r="F243" s="442"/>
      <c r="G243" s="442"/>
      <c r="H243" s="442"/>
      <c r="I243" s="442"/>
      <c r="J243" s="442"/>
      <c r="K243" s="443"/>
      <c r="L243" s="443"/>
      <c r="M243" s="443"/>
      <c r="N243" s="402"/>
      <c r="O243" s="484"/>
      <c r="P243" s="400"/>
      <c r="Q243" s="424"/>
      <c r="R243" s="424"/>
      <c r="S243" s="401"/>
      <c r="T243" s="420" t="s">
        <v>492</v>
      </c>
      <c r="U243" s="421"/>
      <c r="V243" s="421"/>
      <c r="W243" s="421"/>
      <c r="X243" s="421"/>
      <c r="Y243" s="421"/>
      <c r="Z243" s="421"/>
      <c r="AA243" s="421"/>
      <c r="AB243" s="421"/>
      <c r="AC243" s="421"/>
      <c r="AD243" s="421"/>
      <c r="AE243" s="421"/>
      <c r="AF243" s="421"/>
      <c r="AH243" s="484"/>
    </row>
    <row r="244" spans="1:34" ht="27.95" customHeight="1" thickTop="1" thickBot="1" x14ac:dyDescent="0.45">
      <c r="A244" s="426" t="s">
        <v>416</v>
      </c>
      <c r="B244" s="427"/>
      <c r="C244" s="428">
        <v>0</v>
      </c>
      <c r="D244" s="428">
        <v>0</v>
      </c>
      <c r="E244" s="427">
        <v>0</v>
      </c>
      <c r="F244" s="427">
        <v>0</v>
      </c>
      <c r="G244" s="427">
        <v>0</v>
      </c>
      <c r="H244" s="427">
        <v>0</v>
      </c>
      <c r="I244" s="427">
        <v>0</v>
      </c>
      <c r="J244" s="427">
        <v>0</v>
      </c>
      <c r="K244" s="428">
        <v>0</v>
      </c>
      <c r="L244" s="428">
        <v>0</v>
      </c>
      <c r="M244" s="428">
        <v>0</v>
      </c>
      <c r="N244" s="402"/>
      <c r="O244" s="430">
        <f>SUM(B244:M244)</f>
        <v>0</v>
      </c>
      <c r="P244" s="400"/>
      <c r="Q244" s="424"/>
      <c r="R244" s="424"/>
      <c r="S244" s="401"/>
      <c r="T244" s="426" t="s">
        <v>416</v>
      </c>
      <c r="U244" s="432">
        <v>0</v>
      </c>
      <c r="V244" s="432">
        <v>0</v>
      </c>
      <c r="W244" s="432">
        <v>0</v>
      </c>
      <c r="X244" s="432">
        <v>0</v>
      </c>
      <c r="Y244" s="432">
        <v>0</v>
      </c>
      <c r="Z244" s="432">
        <v>0</v>
      </c>
      <c r="AA244" s="432">
        <v>0</v>
      </c>
      <c r="AB244" s="432">
        <v>0</v>
      </c>
      <c r="AC244" s="432">
        <v>0</v>
      </c>
      <c r="AD244" s="432">
        <v>0</v>
      </c>
      <c r="AE244" s="432">
        <v>0</v>
      </c>
      <c r="AF244" s="432">
        <v>0</v>
      </c>
      <c r="AH244" s="430">
        <f>SUM(U244:AF244)</f>
        <v>0</v>
      </c>
    </row>
    <row r="245" spans="1:34" ht="27.95" customHeight="1" thickTop="1" x14ac:dyDescent="0.4">
      <c r="A245" s="433" t="s">
        <v>129</v>
      </c>
      <c r="B245" s="453">
        <f>B244</f>
        <v>0</v>
      </c>
      <c r="C245" s="454">
        <f>C244</f>
        <v>0</v>
      </c>
      <c r="D245" s="454">
        <f t="shared" ref="D245:M245" si="172">D244</f>
        <v>0</v>
      </c>
      <c r="E245" s="453">
        <f t="shared" si="172"/>
        <v>0</v>
      </c>
      <c r="F245" s="453">
        <f t="shared" si="172"/>
        <v>0</v>
      </c>
      <c r="G245" s="453">
        <f t="shared" si="172"/>
        <v>0</v>
      </c>
      <c r="H245" s="453">
        <f t="shared" si="172"/>
        <v>0</v>
      </c>
      <c r="I245" s="453">
        <f t="shared" si="172"/>
        <v>0</v>
      </c>
      <c r="J245" s="453">
        <f t="shared" si="172"/>
        <v>0</v>
      </c>
      <c r="K245" s="454">
        <f t="shared" si="172"/>
        <v>0</v>
      </c>
      <c r="L245" s="454">
        <f t="shared" si="172"/>
        <v>0</v>
      </c>
      <c r="M245" s="454">
        <f t="shared" si="172"/>
        <v>0</v>
      </c>
      <c r="N245" s="402"/>
      <c r="O245" s="430">
        <f>SUM(B245:M245)</f>
        <v>0</v>
      </c>
      <c r="P245" s="400"/>
      <c r="Q245" s="424"/>
      <c r="R245" s="424"/>
      <c r="S245" s="401"/>
      <c r="T245" s="433" t="s">
        <v>129</v>
      </c>
      <c r="U245" s="435">
        <f>U244</f>
        <v>0</v>
      </c>
      <c r="V245" s="435">
        <f t="shared" ref="V245:AF245" si="173">V244</f>
        <v>0</v>
      </c>
      <c r="W245" s="435">
        <f t="shared" si="173"/>
        <v>0</v>
      </c>
      <c r="X245" s="435">
        <f t="shared" si="173"/>
        <v>0</v>
      </c>
      <c r="Y245" s="435">
        <f t="shared" si="173"/>
        <v>0</v>
      </c>
      <c r="Z245" s="435">
        <f t="shared" si="173"/>
        <v>0</v>
      </c>
      <c r="AA245" s="435">
        <f t="shared" si="173"/>
        <v>0</v>
      </c>
      <c r="AB245" s="435">
        <f t="shared" si="173"/>
        <v>0</v>
      </c>
      <c r="AC245" s="435">
        <f t="shared" si="173"/>
        <v>0</v>
      </c>
      <c r="AD245" s="435">
        <f t="shared" si="173"/>
        <v>0</v>
      </c>
      <c r="AE245" s="435">
        <f t="shared" si="173"/>
        <v>0</v>
      </c>
      <c r="AF245" s="435">
        <f t="shared" si="173"/>
        <v>0</v>
      </c>
      <c r="AH245" s="430">
        <f>SUM(U245:AF245)</f>
        <v>0</v>
      </c>
    </row>
    <row r="246" spans="1:34" ht="27.95" customHeight="1" x14ac:dyDescent="0.4">
      <c r="A246" s="436" t="s">
        <v>130</v>
      </c>
      <c r="B246" s="434"/>
      <c r="C246" s="435"/>
      <c r="D246" s="435"/>
      <c r="E246" s="434"/>
      <c r="F246" s="434"/>
      <c r="G246" s="434">
        <v>0</v>
      </c>
      <c r="H246" s="434">
        <v>0</v>
      </c>
      <c r="I246" s="434">
        <v>0</v>
      </c>
      <c r="J246" s="434">
        <v>0</v>
      </c>
      <c r="K246" s="435">
        <v>0</v>
      </c>
      <c r="L246" s="435">
        <v>0</v>
      </c>
      <c r="M246" s="435">
        <v>0</v>
      </c>
      <c r="N246" s="402"/>
      <c r="O246" s="437">
        <f>SUM(B246:M246)</f>
        <v>0</v>
      </c>
      <c r="P246" s="400"/>
      <c r="Q246" s="424"/>
      <c r="R246" s="424"/>
      <c r="S246" s="401"/>
      <c r="T246" s="436" t="s">
        <v>130</v>
      </c>
      <c r="U246" s="435">
        <v>0</v>
      </c>
      <c r="V246" s="435">
        <v>0</v>
      </c>
      <c r="W246" s="435">
        <v>0</v>
      </c>
      <c r="X246" s="435">
        <v>0</v>
      </c>
      <c r="Y246" s="435">
        <v>0</v>
      </c>
      <c r="Z246" s="435">
        <v>0</v>
      </c>
      <c r="AA246" s="435">
        <v>0</v>
      </c>
      <c r="AB246" s="435">
        <v>0</v>
      </c>
      <c r="AC246" s="435">
        <v>0</v>
      </c>
      <c r="AD246" s="435">
        <v>0</v>
      </c>
      <c r="AE246" s="435">
        <v>0</v>
      </c>
      <c r="AF246" s="435">
        <v>0</v>
      </c>
      <c r="AH246" s="437">
        <f>SUM(U246:AF246)</f>
        <v>0</v>
      </c>
    </row>
    <row r="247" spans="1:34" ht="27.95" customHeight="1" thickBot="1" x14ac:dyDescent="0.45">
      <c r="A247" s="438" t="s">
        <v>131</v>
      </c>
      <c r="B247" s="439">
        <f>B245-B246</f>
        <v>0</v>
      </c>
      <c r="C247" s="440">
        <f>C245-C246</f>
        <v>0</v>
      </c>
      <c r="D247" s="440">
        <f t="shared" ref="D247:M247" si="174">D245-D246</f>
        <v>0</v>
      </c>
      <c r="E247" s="439">
        <f t="shared" si="174"/>
        <v>0</v>
      </c>
      <c r="F247" s="439">
        <f t="shared" si="174"/>
        <v>0</v>
      </c>
      <c r="G247" s="439">
        <f t="shared" si="174"/>
        <v>0</v>
      </c>
      <c r="H247" s="439">
        <f t="shared" si="174"/>
        <v>0</v>
      </c>
      <c r="I247" s="439">
        <f t="shared" si="174"/>
        <v>0</v>
      </c>
      <c r="J247" s="439">
        <f t="shared" si="174"/>
        <v>0</v>
      </c>
      <c r="K247" s="440">
        <f t="shared" si="174"/>
        <v>0</v>
      </c>
      <c r="L247" s="440">
        <f t="shared" si="174"/>
        <v>0</v>
      </c>
      <c r="M247" s="440">
        <f t="shared" si="174"/>
        <v>0</v>
      </c>
      <c r="N247" s="402"/>
      <c r="O247" s="441">
        <f>SUM(B247:M247)</f>
        <v>0</v>
      </c>
      <c r="P247" s="400"/>
      <c r="Q247" s="424"/>
      <c r="R247" s="424"/>
      <c r="S247" s="401"/>
      <c r="T247" s="438" t="s">
        <v>131</v>
      </c>
      <c r="U247" s="440">
        <f>U245-U246</f>
        <v>0</v>
      </c>
      <c r="V247" s="440">
        <f t="shared" ref="V247:AF247" si="175">V245-V246</f>
        <v>0</v>
      </c>
      <c r="W247" s="440">
        <f t="shared" si="175"/>
        <v>0</v>
      </c>
      <c r="X247" s="440">
        <f t="shared" si="175"/>
        <v>0</v>
      </c>
      <c r="Y247" s="440">
        <f t="shared" si="175"/>
        <v>0</v>
      </c>
      <c r="Z247" s="440">
        <f t="shared" si="175"/>
        <v>0</v>
      </c>
      <c r="AA247" s="440">
        <f t="shared" si="175"/>
        <v>0</v>
      </c>
      <c r="AB247" s="440">
        <f t="shared" si="175"/>
        <v>0</v>
      </c>
      <c r="AC247" s="440">
        <f t="shared" si="175"/>
        <v>0</v>
      </c>
      <c r="AD247" s="440">
        <f t="shared" si="175"/>
        <v>0</v>
      </c>
      <c r="AE247" s="440">
        <f t="shared" si="175"/>
        <v>0</v>
      </c>
      <c r="AF247" s="440">
        <f t="shared" si="175"/>
        <v>0</v>
      </c>
      <c r="AH247" s="441">
        <f>SUM(U247:AF247)</f>
        <v>0</v>
      </c>
    </row>
    <row r="248" spans="1:34" ht="27.95" customHeight="1" thickTop="1" x14ac:dyDescent="0.4">
      <c r="A248" s="446"/>
      <c r="B248" s="447"/>
      <c r="C248" s="448"/>
      <c r="D248" s="448"/>
      <c r="E248" s="447"/>
      <c r="F248" s="447"/>
      <c r="G248" s="447"/>
      <c r="H248" s="447"/>
      <c r="I248" s="447"/>
      <c r="J248" s="447"/>
      <c r="K248" s="448"/>
      <c r="L248" s="448"/>
      <c r="M248" s="448"/>
      <c r="N248" s="402"/>
      <c r="O248" s="449"/>
      <c r="P248" s="400"/>
      <c r="Q248" s="424"/>
      <c r="R248" s="424"/>
      <c r="S248" s="401"/>
      <c r="T248" s="446"/>
      <c r="U248" s="448"/>
      <c r="V248" s="448"/>
      <c r="W248" s="448"/>
      <c r="X248" s="448"/>
      <c r="Y248" s="448"/>
      <c r="Z248" s="448"/>
      <c r="AA248" s="448"/>
      <c r="AB248" s="448"/>
      <c r="AC248" s="448"/>
      <c r="AD248" s="448"/>
      <c r="AE248" s="448"/>
      <c r="AF248" s="448"/>
      <c r="AH248" s="449"/>
    </row>
    <row r="249" spans="1:34" ht="27.95" customHeight="1" thickBot="1" x14ac:dyDescent="0.4">
      <c r="A249" s="420" t="s">
        <v>493</v>
      </c>
      <c r="B249" s="483"/>
      <c r="C249" s="443"/>
      <c r="D249" s="443"/>
      <c r="E249" s="442"/>
      <c r="F249" s="442"/>
      <c r="G249" s="442"/>
      <c r="H249" s="442"/>
      <c r="I249" s="442"/>
      <c r="J249" s="442"/>
      <c r="K249" s="443"/>
      <c r="L249" s="443"/>
      <c r="M249" s="443"/>
      <c r="N249" s="402"/>
      <c r="O249" s="484"/>
      <c r="P249" s="400"/>
      <c r="Q249" s="424"/>
      <c r="R249" s="424"/>
      <c r="S249" s="401"/>
      <c r="T249" s="420" t="s">
        <v>493</v>
      </c>
      <c r="U249" s="421"/>
      <c r="V249" s="421"/>
      <c r="W249" s="421"/>
      <c r="X249" s="421"/>
      <c r="Y249" s="421"/>
      <c r="Z249" s="421"/>
      <c r="AA249" s="421"/>
      <c r="AB249" s="421"/>
      <c r="AC249" s="421"/>
      <c r="AD249" s="421"/>
      <c r="AE249" s="421"/>
      <c r="AF249" s="421"/>
      <c r="AH249" s="484"/>
    </row>
    <row r="250" spans="1:34" ht="27.95" customHeight="1" thickTop="1" thickBot="1" x14ac:dyDescent="0.45">
      <c r="A250" s="426" t="s">
        <v>494</v>
      </c>
      <c r="B250" s="427"/>
      <c r="C250" s="428"/>
      <c r="D250" s="428"/>
      <c r="E250" s="427">
        <v>0</v>
      </c>
      <c r="F250" s="427">
        <v>0</v>
      </c>
      <c r="G250" s="427">
        <v>0</v>
      </c>
      <c r="H250" s="427">
        <v>0</v>
      </c>
      <c r="I250" s="427">
        <v>0</v>
      </c>
      <c r="J250" s="427">
        <v>0</v>
      </c>
      <c r="K250" s="428">
        <v>0</v>
      </c>
      <c r="L250" s="428">
        <v>0</v>
      </c>
      <c r="M250" s="428">
        <v>0</v>
      </c>
      <c r="N250" s="402"/>
      <c r="O250" s="430">
        <f>SUM(B250:M250)</f>
        <v>0</v>
      </c>
      <c r="P250" s="400"/>
      <c r="Q250" s="424"/>
      <c r="R250" s="424"/>
      <c r="S250" s="401"/>
      <c r="T250" s="426" t="s">
        <v>494</v>
      </c>
      <c r="U250" s="432">
        <v>0</v>
      </c>
      <c r="V250" s="432">
        <v>0</v>
      </c>
      <c r="W250" s="432">
        <v>0</v>
      </c>
      <c r="X250" s="432">
        <v>0</v>
      </c>
      <c r="Y250" s="432">
        <v>0</v>
      </c>
      <c r="Z250" s="432">
        <v>0</v>
      </c>
      <c r="AA250" s="432">
        <v>0</v>
      </c>
      <c r="AB250" s="432">
        <v>0</v>
      </c>
      <c r="AC250" s="432">
        <v>0</v>
      </c>
      <c r="AD250" s="432">
        <v>0</v>
      </c>
      <c r="AE250" s="432">
        <v>0</v>
      </c>
      <c r="AF250" s="432">
        <v>0</v>
      </c>
      <c r="AH250" s="430">
        <f>SUM(U250:AF250)</f>
        <v>0</v>
      </c>
    </row>
    <row r="251" spans="1:34" ht="27.95" customHeight="1" thickTop="1" x14ac:dyDescent="0.4">
      <c r="A251" s="433" t="s">
        <v>129</v>
      </c>
      <c r="B251" s="453">
        <f>B250</f>
        <v>0</v>
      </c>
      <c r="C251" s="454">
        <f>C250</f>
        <v>0</v>
      </c>
      <c r="D251" s="454">
        <f t="shared" ref="D251:M251" si="176">D250</f>
        <v>0</v>
      </c>
      <c r="E251" s="453">
        <f t="shared" si="176"/>
        <v>0</v>
      </c>
      <c r="F251" s="453">
        <f t="shared" si="176"/>
        <v>0</v>
      </c>
      <c r="G251" s="453">
        <f t="shared" si="176"/>
        <v>0</v>
      </c>
      <c r="H251" s="453">
        <f t="shared" si="176"/>
        <v>0</v>
      </c>
      <c r="I251" s="453">
        <f t="shared" si="176"/>
        <v>0</v>
      </c>
      <c r="J251" s="453">
        <f t="shared" si="176"/>
        <v>0</v>
      </c>
      <c r="K251" s="454">
        <f t="shared" si="176"/>
        <v>0</v>
      </c>
      <c r="L251" s="454">
        <f t="shared" si="176"/>
        <v>0</v>
      </c>
      <c r="M251" s="454">
        <f t="shared" si="176"/>
        <v>0</v>
      </c>
      <c r="N251" s="402"/>
      <c r="O251" s="430">
        <f>SUM(B251:M251)</f>
        <v>0</v>
      </c>
      <c r="P251" s="400"/>
      <c r="Q251" s="424"/>
      <c r="R251" s="424"/>
      <c r="S251" s="401"/>
      <c r="T251" s="433" t="s">
        <v>129</v>
      </c>
      <c r="U251" s="435">
        <f>U250</f>
        <v>0</v>
      </c>
      <c r="V251" s="435">
        <f t="shared" ref="V251:AF251" si="177">V250</f>
        <v>0</v>
      </c>
      <c r="W251" s="435">
        <f t="shared" si="177"/>
        <v>0</v>
      </c>
      <c r="X251" s="435">
        <f t="shared" si="177"/>
        <v>0</v>
      </c>
      <c r="Y251" s="435">
        <f t="shared" si="177"/>
        <v>0</v>
      </c>
      <c r="Z251" s="435">
        <f t="shared" si="177"/>
        <v>0</v>
      </c>
      <c r="AA251" s="435">
        <f t="shared" si="177"/>
        <v>0</v>
      </c>
      <c r="AB251" s="435">
        <f t="shared" si="177"/>
        <v>0</v>
      </c>
      <c r="AC251" s="435">
        <f t="shared" si="177"/>
        <v>0</v>
      </c>
      <c r="AD251" s="435">
        <f t="shared" si="177"/>
        <v>0</v>
      </c>
      <c r="AE251" s="435">
        <f t="shared" si="177"/>
        <v>0</v>
      </c>
      <c r="AF251" s="435">
        <f t="shared" si="177"/>
        <v>0</v>
      </c>
      <c r="AH251" s="430">
        <f>SUM(U251:AF251)</f>
        <v>0</v>
      </c>
    </row>
    <row r="252" spans="1:34" ht="27.95" customHeight="1" x14ac:dyDescent="0.4">
      <c r="A252" s="436" t="s">
        <v>130</v>
      </c>
      <c r="B252" s="434"/>
      <c r="C252" s="435"/>
      <c r="D252" s="435"/>
      <c r="E252" s="434"/>
      <c r="F252" s="434"/>
      <c r="G252" s="434">
        <v>0</v>
      </c>
      <c r="H252" s="434">
        <v>0</v>
      </c>
      <c r="I252" s="434">
        <v>0</v>
      </c>
      <c r="J252" s="434">
        <v>0</v>
      </c>
      <c r="K252" s="435">
        <v>0</v>
      </c>
      <c r="L252" s="435">
        <v>0</v>
      </c>
      <c r="M252" s="435">
        <v>0</v>
      </c>
      <c r="N252" s="402"/>
      <c r="O252" s="437">
        <f>SUM(B252:M252)</f>
        <v>0</v>
      </c>
      <c r="P252" s="400"/>
      <c r="Q252" s="424"/>
      <c r="R252" s="424"/>
      <c r="S252" s="401"/>
      <c r="T252" s="436" t="s">
        <v>130</v>
      </c>
      <c r="U252" s="435">
        <v>0</v>
      </c>
      <c r="V252" s="435">
        <v>0</v>
      </c>
      <c r="W252" s="435">
        <v>0</v>
      </c>
      <c r="X252" s="435">
        <v>0</v>
      </c>
      <c r="Y252" s="435">
        <v>0</v>
      </c>
      <c r="Z252" s="435">
        <v>0</v>
      </c>
      <c r="AA252" s="435">
        <v>0</v>
      </c>
      <c r="AB252" s="435">
        <v>0</v>
      </c>
      <c r="AC252" s="435">
        <v>0</v>
      </c>
      <c r="AD252" s="435">
        <v>0</v>
      </c>
      <c r="AE252" s="435">
        <v>0</v>
      </c>
      <c r="AF252" s="435">
        <v>0</v>
      </c>
      <c r="AH252" s="437">
        <f>SUM(U252:AF252)</f>
        <v>0</v>
      </c>
    </row>
    <row r="253" spans="1:34" ht="27.95" customHeight="1" thickBot="1" x14ac:dyDescent="0.45">
      <c r="A253" s="438" t="s">
        <v>131</v>
      </c>
      <c r="B253" s="439">
        <f>B251-B252</f>
        <v>0</v>
      </c>
      <c r="C253" s="440">
        <f>C251-C252</f>
        <v>0</v>
      </c>
      <c r="D253" s="440">
        <f t="shared" ref="D253:M253" si="178">D251-D252</f>
        <v>0</v>
      </c>
      <c r="E253" s="439">
        <f t="shared" si="178"/>
        <v>0</v>
      </c>
      <c r="F253" s="439">
        <f t="shared" si="178"/>
        <v>0</v>
      </c>
      <c r="G253" s="439">
        <f t="shared" si="178"/>
        <v>0</v>
      </c>
      <c r="H253" s="439">
        <f t="shared" si="178"/>
        <v>0</v>
      </c>
      <c r="I253" s="439">
        <f t="shared" si="178"/>
        <v>0</v>
      </c>
      <c r="J253" s="439">
        <f t="shared" si="178"/>
        <v>0</v>
      </c>
      <c r="K253" s="440">
        <f t="shared" si="178"/>
        <v>0</v>
      </c>
      <c r="L253" s="440">
        <f t="shared" si="178"/>
        <v>0</v>
      </c>
      <c r="M253" s="440">
        <f t="shared" si="178"/>
        <v>0</v>
      </c>
      <c r="N253" s="402"/>
      <c r="O253" s="441">
        <f>SUM(B253:M253)</f>
        <v>0</v>
      </c>
      <c r="P253" s="400"/>
      <c r="Q253" s="424"/>
      <c r="R253" s="424"/>
      <c r="S253" s="401"/>
      <c r="T253" s="438" t="s">
        <v>131</v>
      </c>
      <c r="U253" s="440">
        <f>U251-U252</f>
        <v>0</v>
      </c>
      <c r="V253" s="440">
        <f t="shared" ref="V253:AF253" si="179">V251-V252</f>
        <v>0</v>
      </c>
      <c r="W253" s="440">
        <f t="shared" si="179"/>
        <v>0</v>
      </c>
      <c r="X253" s="440">
        <f t="shared" si="179"/>
        <v>0</v>
      </c>
      <c r="Y253" s="440">
        <f t="shared" si="179"/>
        <v>0</v>
      </c>
      <c r="Z253" s="440">
        <f t="shared" si="179"/>
        <v>0</v>
      </c>
      <c r="AA253" s="440">
        <f t="shared" si="179"/>
        <v>0</v>
      </c>
      <c r="AB253" s="440">
        <f t="shared" si="179"/>
        <v>0</v>
      </c>
      <c r="AC253" s="440">
        <f t="shared" si="179"/>
        <v>0</v>
      </c>
      <c r="AD253" s="440">
        <f t="shared" si="179"/>
        <v>0</v>
      </c>
      <c r="AE253" s="440">
        <f t="shared" si="179"/>
        <v>0</v>
      </c>
      <c r="AF253" s="440">
        <f t="shared" si="179"/>
        <v>0</v>
      </c>
      <c r="AH253" s="441">
        <f>SUM(U253:AF253)</f>
        <v>0</v>
      </c>
    </row>
    <row r="254" spans="1:34" ht="27.95" customHeight="1" thickTop="1" x14ac:dyDescent="0.4">
      <c r="A254" s="446"/>
      <c r="B254" s="447"/>
      <c r="C254" s="447"/>
      <c r="D254" s="448"/>
      <c r="E254" s="447"/>
      <c r="F254" s="447"/>
      <c r="G254" s="447"/>
      <c r="H254" s="447"/>
      <c r="I254" s="447"/>
      <c r="J254" s="447"/>
      <c r="K254" s="448"/>
      <c r="L254" s="448"/>
      <c r="M254" s="448"/>
      <c r="N254" s="402"/>
      <c r="O254" s="449"/>
      <c r="P254" s="400"/>
      <c r="Q254" s="424"/>
      <c r="R254" s="424"/>
      <c r="S254" s="401"/>
      <c r="T254" s="446"/>
      <c r="U254" s="448"/>
      <c r="V254" s="448"/>
      <c r="W254" s="448"/>
      <c r="X254" s="448"/>
      <c r="Y254" s="448"/>
      <c r="Z254" s="448"/>
      <c r="AA254" s="448"/>
      <c r="AB254" s="448"/>
      <c r="AC254" s="448"/>
      <c r="AD254" s="448"/>
      <c r="AE254" s="448"/>
      <c r="AF254" s="448"/>
      <c r="AH254" s="449"/>
    </row>
    <row r="255" spans="1:34" ht="27.95" customHeight="1" thickBot="1" x14ac:dyDescent="0.4">
      <c r="A255" s="420" t="s">
        <v>475</v>
      </c>
      <c r="B255" s="483"/>
      <c r="C255" s="442"/>
      <c r="D255" s="443"/>
      <c r="E255" s="442"/>
      <c r="F255" s="442"/>
      <c r="G255" s="442"/>
      <c r="H255" s="442"/>
      <c r="I255" s="442"/>
      <c r="J255" s="442"/>
      <c r="K255" s="443"/>
      <c r="L255" s="443"/>
      <c r="M255" s="443"/>
      <c r="N255" s="402"/>
      <c r="O255" s="484"/>
      <c r="P255" s="400"/>
      <c r="Q255" s="424"/>
      <c r="R255" s="424"/>
      <c r="S255" s="401"/>
      <c r="T255" s="420" t="s">
        <v>475</v>
      </c>
      <c r="U255" s="421"/>
      <c r="V255" s="421"/>
      <c r="W255" s="421"/>
      <c r="X255" s="421"/>
      <c r="Y255" s="421"/>
      <c r="Z255" s="421"/>
      <c r="AA255" s="421"/>
      <c r="AB255" s="421"/>
      <c r="AC255" s="421"/>
      <c r="AD255" s="421"/>
      <c r="AE255" s="421"/>
      <c r="AF255" s="421"/>
      <c r="AH255" s="484"/>
    </row>
    <row r="256" spans="1:34" ht="27.95" customHeight="1" thickTop="1" thickBot="1" x14ac:dyDescent="0.45">
      <c r="A256" s="426" t="s">
        <v>495</v>
      </c>
      <c r="B256" s="427">
        <v>0.42759999999999998</v>
      </c>
      <c r="C256" s="427">
        <v>8.8959999999999997E-2</v>
      </c>
      <c r="D256" s="427">
        <v>0.10244</v>
      </c>
      <c r="E256" s="427">
        <v>8.8679999999999995E-2</v>
      </c>
      <c r="F256" s="427">
        <v>8.8900000000000007E-2</v>
      </c>
      <c r="G256" s="427">
        <v>7.9350000000000004E-2</v>
      </c>
      <c r="H256" s="427">
        <v>8.6309999999999998E-2</v>
      </c>
      <c r="I256" s="427">
        <v>9.307E-2</v>
      </c>
      <c r="J256" s="427">
        <v>9.8290000000000002E-2</v>
      </c>
      <c r="K256" s="428">
        <v>0</v>
      </c>
      <c r="L256" s="428">
        <v>0</v>
      </c>
      <c r="M256" s="428">
        <v>0</v>
      </c>
      <c r="N256" s="402"/>
      <c r="O256" s="430">
        <f>SUM(B256:M256)</f>
        <v>1.1536</v>
      </c>
      <c r="P256" s="400"/>
      <c r="Q256" s="424"/>
      <c r="R256" s="424"/>
      <c r="S256" s="401"/>
      <c r="T256" s="426" t="s">
        <v>495</v>
      </c>
      <c r="U256" s="432">
        <v>0</v>
      </c>
      <c r="V256" s="432">
        <v>0</v>
      </c>
      <c r="W256" s="432">
        <v>0</v>
      </c>
      <c r="X256" s="432">
        <v>0</v>
      </c>
      <c r="Y256" s="432">
        <v>0</v>
      </c>
      <c r="Z256" s="432">
        <v>0</v>
      </c>
      <c r="AA256" s="432">
        <v>0</v>
      </c>
      <c r="AB256" s="432">
        <v>0</v>
      </c>
      <c r="AC256" s="432">
        <v>0</v>
      </c>
      <c r="AD256" s="432">
        <v>0</v>
      </c>
      <c r="AE256" s="432">
        <v>0</v>
      </c>
      <c r="AF256" s="432"/>
      <c r="AH256" s="430">
        <f>SUM(U256:AF256)</f>
        <v>0</v>
      </c>
    </row>
    <row r="257" spans="1:34" ht="27.95" customHeight="1" thickTop="1" x14ac:dyDescent="0.4">
      <c r="A257" s="433" t="s">
        <v>129</v>
      </c>
      <c r="B257" s="453">
        <f>B256</f>
        <v>0.42759999999999998</v>
      </c>
      <c r="C257" s="453">
        <f>C256</f>
        <v>8.8959999999999997E-2</v>
      </c>
      <c r="D257" s="453">
        <f t="shared" ref="D257:M257" si="180">D256</f>
        <v>0.10244</v>
      </c>
      <c r="E257" s="453">
        <f t="shared" si="180"/>
        <v>8.8679999999999995E-2</v>
      </c>
      <c r="F257" s="453">
        <f t="shared" si="180"/>
        <v>8.8900000000000007E-2</v>
      </c>
      <c r="G257" s="453">
        <f t="shared" si="180"/>
        <v>7.9350000000000004E-2</v>
      </c>
      <c r="H257" s="453">
        <f t="shared" si="180"/>
        <v>8.6309999999999998E-2</v>
      </c>
      <c r="I257" s="453">
        <f t="shared" si="180"/>
        <v>9.307E-2</v>
      </c>
      <c r="J257" s="453">
        <f t="shared" si="180"/>
        <v>9.8290000000000002E-2</v>
      </c>
      <c r="K257" s="454">
        <f t="shared" si="180"/>
        <v>0</v>
      </c>
      <c r="L257" s="454">
        <f t="shared" si="180"/>
        <v>0</v>
      </c>
      <c r="M257" s="454">
        <f t="shared" si="180"/>
        <v>0</v>
      </c>
      <c r="N257" s="402"/>
      <c r="O257" s="430">
        <f>SUM(B257:M257)</f>
        <v>1.1536</v>
      </c>
      <c r="P257" s="400"/>
      <c r="Q257" s="424"/>
      <c r="R257" s="424"/>
      <c r="S257" s="401"/>
      <c r="T257" s="433" t="s">
        <v>129</v>
      </c>
      <c r="U257" s="435">
        <f>U256</f>
        <v>0</v>
      </c>
      <c r="V257" s="435">
        <f t="shared" ref="V257:AF257" si="181">V256</f>
        <v>0</v>
      </c>
      <c r="W257" s="435">
        <f t="shared" si="181"/>
        <v>0</v>
      </c>
      <c r="X257" s="435">
        <f t="shared" si="181"/>
        <v>0</v>
      </c>
      <c r="Y257" s="435">
        <f t="shared" si="181"/>
        <v>0</v>
      </c>
      <c r="Z257" s="435">
        <f t="shared" si="181"/>
        <v>0</v>
      </c>
      <c r="AA257" s="435">
        <f t="shared" si="181"/>
        <v>0</v>
      </c>
      <c r="AB257" s="435">
        <f t="shared" si="181"/>
        <v>0</v>
      </c>
      <c r="AC257" s="435">
        <f t="shared" si="181"/>
        <v>0</v>
      </c>
      <c r="AD257" s="435">
        <f t="shared" si="181"/>
        <v>0</v>
      </c>
      <c r="AE257" s="435">
        <f t="shared" si="181"/>
        <v>0</v>
      </c>
      <c r="AF257" s="435">
        <f t="shared" si="181"/>
        <v>0</v>
      </c>
      <c r="AH257" s="430">
        <f>SUM(U257:AF257)</f>
        <v>0</v>
      </c>
    </row>
    <row r="258" spans="1:34" ht="27.95" customHeight="1" x14ac:dyDescent="0.4">
      <c r="A258" s="436" t="s">
        <v>130</v>
      </c>
      <c r="B258" s="434">
        <v>3.1752632400000016E-4</v>
      </c>
      <c r="C258" s="434">
        <v>3.3514037100000025E-4</v>
      </c>
      <c r="D258" s="434">
        <v>4.0038462699999993E-4</v>
      </c>
      <c r="E258" s="434">
        <v>3.9925035499999959E-4</v>
      </c>
      <c r="F258" s="434">
        <v>3.6057223299999997E-4</v>
      </c>
      <c r="G258" s="434">
        <v>3.4504242400000014E-4</v>
      </c>
      <c r="H258" s="434">
        <v>3.5762309199999996E-4</v>
      </c>
      <c r="I258" s="434">
        <v>3.4618204400000026E-4</v>
      </c>
      <c r="J258" s="434">
        <v>3.138062520000001E-4</v>
      </c>
      <c r="K258" s="435">
        <v>0</v>
      </c>
      <c r="L258" s="435">
        <v>0</v>
      </c>
      <c r="M258" s="435">
        <v>0</v>
      </c>
      <c r="N258" s="402"/>
      <c r="O258" s="437">
        <f>SUM(B258:M258)</f>
        <v>3.1755277220000002E-3</v>
      </c>
      <c r="P258" s="400"/>
      <c r="Q258" s="424"/>
      <c r="R258" s="424"/>
      <c r="S258" s="401"/>
      <c r="T258" s="436" t="s">
        <v>130</v>
      </c>
      <c r="U258" s="435">
        <v>0</v>
      </c>
      <c r="V258" s="435">
        <v>0</v>
      </c>
      <c r="W258" s="435">
        <v>0</v>
      </c>
      <c r="X258" s="435">
        <v>0</v>
      </c>
      <c r="Y258" s="435">
        <v>0</v>
      </c>
      <c r="Z258" s="435">
        <v>0</v>
      </c>
      <c r="AA258" s="435">
        <v>0</v>
      </c>
      <c r="AB258" s="435">
        <v>0</v>
      </c>
      <c r="AC258" s="435">
        <v>0</v>
      </c>
      <c r="AD258" s="435">
        <v>0</v>
      </c>
      <c r="AE258" s="435">
        <v>0</v>
      </c>
      <c r="AF258" s="435"/>
      <c r="AH258" s="437">
        <f>SUM(U258:AF258)</f>
        <v>0</v>
      </c>
    </row>
    <row r="259" spans="1:34" ht="27.95" customHeight="1" thickBot="1" x14ac:dyDescent="0.45">
      <c r="A259" s="438" t="s">
        <v>131</v>
      </c>
      <c r="B259" s="439">
        <f>B257-B258</f>
        <v>0.42728247367599997</v>
      </c>
      <c r="C259" s="439">
        <f>C257-C258</f>
        <v>8.8624859628999991E-2</v>
      </c>
      <c r="D259" s="439">
        <f t="shared" ref="D259:M259" si="182">D257-D258</f>
        <v>0.10203961537300001</v>
      </c>
      <c r="E259" s="439">
        <f t="shared" si="182"/>
        <v>8.828074964499999E-2</v>
      </c>
      <c r="F259" s="439">
        <f t="shared" si="182"/>
        <v>8.8539427767000009E-2</v>
      </c>
      <c r="G259" s="439">
        <f t="shared" si="182"/>
        <v>7.9004957575999998E-2</v>
      </c>
      <c r="H259" s="439">
        <f t="shared" si="182"/>
        <v>8.5952376907999992E-2</v>
      </c>
      <c r="I259" s="439">
        <f t="shared" si="182"/>
        <v>9.2723817956000001E-2</v>
      </c>
      <c r="J259" s="439">
        <f t="shared" si="182"/>
        <v>9.7976193747999998E-2</v>
      </c>
      <c r="K259" s="440">
        <f t="shared" si="182"/>
        <v>0</v>
      </c>
      <c r="L259" s="440">
        <f t="shared" si="182"/>
        <v>0</v>
      </c>
      <c r="M259" s="440">
        <f t="shared" si="182"/>
        <v>0</v>
      </c>
      <c r="N259" s="402"/>
      <c r="O259" s="441">
        <f>SUM(B259:M259)</f>
        <v>1.1504244722779997</v>
      </c>
      <c r="P259" s="400"/>
      <c r="Q259" s="424"/>
      <c r="R259" s="424"/>
      <c r="S259" s="401"/>
      <c r="T259" s="438" t="s">
        <v>131</v>
      </c>
      <c r="U259" s="440">
        <f>U257-U258</f>
        <v>0</v>
      </c>
      <c r="V259" s="440">
        <f t="shared" ref="V259:AF259" si="183">V257-V258</f>
        <v>0</v>
      </c>
      <c r="W259" s="440">
        <f t="shared" si="183"/>
        <v>0</v>
      </c>
      <c r="X259" s="440">
        <f t="shared" si="183"/>
        <v>0</v>
      </c>
      <c r="Y259" s="440">
        <f t="shared" si="183"/>
        <v>0</v>
      </c>
      <c r="Z259" s="440">
        <f t="shared" si="183"/>
        <v>0</v>
      </c>
      <c r="AA259" s="440">
        <f t="shared" si="183"/>
        <v>0</v>
      </c>
      <c r="AB259" s="440">
        <f t="shared" si="183"/>
        <v>0</v>
      </c>
      <c r="AC259" s="440">
        <f t="shared" si="183"/>
        <v>0</v>
      </c>
      <c r="AD259" s="440">
        <f t="shared" si="183"/>
        <v>0</v>
      </c>
      <c r="AE259" s="440">
        <f t="shared" si="183"/>
        <v>0</v>
      </c>
      <c r="AF259" s="440">
        <f t="shared" si="183"/>
        <v>0</v>
      </c>
      <c r="AH259" s="441">
        <f>SUM(U259:AF259)</f>
        <v>0</v>
      </c>
    </row>
    <row r="260" spans="1:34" ht="27.95" customHeight="1" thickTop="1" x14ac:dyDescent="0.4">
      <c r="A260" s="446"/>
      <c r="B260" s="447"/>
      <c r="C260" s="447"/>
      <c r="D260" s="447"/>
      <c r="E260" s="447"/>
      <c r="F260" s="447"/>
      <c r="G260" s="447"/>
      <c r="H260" s="447"/>
      <c r="I260" s="447"/>
      <c r="J260" s="447"/>
      <c r="K260" s="448"/>
      <c r="L260" s="448"/>
      <c r="M260" s="448"/>
      <c r="N260" s="402"/>
      <c r="O260" s="449"/>
      <c r="P260" s="400"/>
      <c r="Q260" s="424"/>
      <c r="R260" s="424"/>
      <c r="S260" s="401"/>
      <c r="T260" s="446"/>
      <c r="U260" s="448"/>
      <c r="V260" s="448"/>
      <c r="W260" s="448"/>
      <c r="X260" s="448"/>
      <c r="Y260" s="448"/>
      <c r="Z260" s="448"/>
      <c r="AA260" s="448"/>
      <c r="AB260" s="448"/>
      <c r="AC260" s="448"/>
      <c r="AD260" s="448"/>
      <c r="AE260" s="448"/>
      <c r="AF260" s="448"/>
      <c r="AH260" s="449"/>
    </row>
    <row r="261" spans="1:34" ht="27.95" customHeight="1" thickBot="1" x14ac:dyDescent="0.4">
      <c r="A261" s="420" t="s">
        <v>863</v>
      </c>
      <c r="B261" s="483"/>
      <c r="C261" s="442"/>
      <c r="D261" s="442"/>
      <c r="E261" s="442"/>
      <c r="F261" s="442"/>
      <c r="G261" s="442"/>
      <c r="H261" s="442"/>
      <c r="I261" s="442"/>
      <c r="J261" s="442"/>
      <c r="K261" s="443"/>
      <c r="L261" s="443"/>
      <c r="M261" s="443"/>
      <c r="N261" s="402"/>
      <c r="O261" s="484"/>
      <c r="P261" s="400"/>
      <c r="Q261" s="424"/>
      <c r="R261" s="424"/>
      <c r="S261" s="401"/>
      <c r="T261" s="420" t="s">
        <v>863</v>
      </c>
      <c r="U261" s="421"/>
      <c r="V261" s="421"/>
      <c r="W261" s="421"/>
      <c r="X261" s="421"/>
      <c r="Y261" s="421"/>
      <c r="Z261" s="421"/>
      <c r="AA261" s="421"/>
      <c r="AB261" s="421"/>
      <c r="AC261" s="421"/>
      <c r="AD261" s="421"/>
      <c r="AE261" s="421"/>
      <c r="AF261" s="421"/>
      <c r="AH261" s="484"/>
    </row>
    <row r="262" spans="1:34" ht="27.95" customHeight="1" thickTop="1" thickBot="1" x14ac:dyDescent="0.45">
      <c r="A262" s="426" t="s">
        <v>436</v>
      </c>
      <c r="B262" s="427">
        <v>3.0537700000000001</v>
      </c>
      <c r="C262" s="427">
        <v>7.7349300000000003</v>
      </c>
      <c r="D262" s="427">
        <v>16.170020000000001</v>
      </c>
      <c r="E262" s="427">
        <v>18.471810000000001</v>
      </c>
      <c r="F262" s="427">
        <v>18.637820000000001</v>
      </c>
      <c r="G262" s="427">
        <v>19.52374</v>
      </c>
      <c r="H262" s="427">
        <v>22.484660000000002</v>
      </c>
      <c r="I262" s="427">
        <v>27.053699999999999</v>
      </c>
      <c r="J262" s="427">
        <v>32.957949999999997</v>
      </c>
      <c r="K262" s="428">
        <v>32.709923659920001</v>
      </c>
      <c r="L262" s="428">
        <v>37.997253888576012</v>
      </c>
      <c r="M262" s="428">
        <v>36.363532610648008</v>
      </c>
      <c r="N262" s="402"/>
      <c r="O262" s="430">
        <f>+SUM(B262:M262)</f>
        <v>273.15911015914406</v>
      </c>
      <c r="P262" s="400"/>
      <c r="Q262" s="424"/>
      <c r="R262" s="424"/>
      <c r="S262" s="401"/>
      <c r="T262" s="426" t="s">
        <v>436</v>
      </c>
      <c r="U262" s="432">
        <v>33.329813656311998</v>
      </c>
      <c r="V262" s="432">
        <v>31.802120092016004</v>
      </c>
      <c r="W262" s="432">
        <v>31.097852292544005</v>
      </c>
      <c r="X262" s="432">
        <v>27.682828313624</v>
      </c>
      <c r="Y262" s="432">
        <v>26.203262112240001</v>
      </c>
      <c r="Z262" s="432">
        <v>25.068677674335994</v>
      </c>
      <c r="AA262" s="432">
        <v>27.812972705167997</v>
      </c>
      <c r="AB262" s="432">
        <v>28.729042793255999</v>
      </c>
      <c r="AC262" s="432">
        <v>32.070382701544005</v>
      </c>
      <c r="AD262" s="432"/>
      <c r="AE262" s="432"/>
      <c r="AF262" s="432"/>
      <c r="AH262" s="430">
        <f>SUM(U262:AF262)</f>
        <v>263.79695234104003</v>
      </c>
    </row>
    <row r="263" spans="1:34" ht="27.95" customHeight="1" thickTop="1" x14ac:dyDescent="0.4">
      <c r="A263" s="433" t="s">
        <v>129</v>
      </c>
      <c r="B263" s="453">
        <f>B262</f>
        <v>3.0537700000000001</v>
      </c>
      <c r="C263" s="453">
        <f>C262</f>
        <v>7.7349300000000003</v>
      </c>
      <c r="D263" s="453">
        <f t="shared" ref="D263:M263" si="184">D262</f>
        <v>16.170020000000001</v>
      </c>
      <c r="E263" s="453">
        <f t="shared" si="184"/>
        <v>18.471810000000001</v>
      </c>
      <c r="F263" s="453">
        <f t="shared" si="184"/>
        <v>18.637820000000001</v>
      </c>
      <c r="G263" s="453">
        <f t="shared" si="184"/>
        <v>19.52374</v>
      </c>
      <c r="H263" s="453">
        <f t="shared" si="184"/>
        <v>22.484660000000002</v>
      </c>
      <c r="I263" s="453">
        <f t="shared" si="184"/>
        <v>27.053699999999999</v>
      </c>
      <c r="J263" s="453">
        <f t="shared" si="184"/>
        <v>32.957949999999997</v>
      </c>
      <c r="K263" s="454">
        <f t="shared" si="184"/>
        <v>32.709923659920001</v>
      </c>
      <c r="L263" s="454">
        <f t="shared" si="184"/>
        <v>37.997253888576012</v>
      </c>
      <c r="M263" s="454">
        <f t="shared" si="184"/>
        <v>36.363532610648008</v>
      </c>
      <c r="N263" s="402"/>
      <c r="O263" s="430">
        <f>SUM(B263:M263)</f>
        <v>273.15911015914406</v>
      </c>
      <c r="P263" s="400"/>
      <c r="Q263" s="424"/>
      <c r="R263" s="424"/>
      <c r="S263" s="401"/>
      <c r="T263" s="433" t="s">
        <v>129</v>
      </c>
      <c r="U263" s="435">
        <f>U262</f>
        <v>33.329813656311998</v>
      </c>
      <c r="V263" s="435">
        <f t="shared" ref="V263:AF263" si="185">V262</f>
        <v>31.802120092016004</v>
      </c>
      <c r="W263" s="435">
        <f t="shared" si="185"/>
        <v>31.097852292544005</v>
      </c>
      <c r="X263" s="435">
        <f t="shared" si="185"/>
        <v>27.682828313624</v>
      </c>
      <c r="Y263" s="435">
        <f t="shared" si="185"/>
        <v>26.203262112240001</v>
      </c>
      <c r="Z263" s="435">
        <f t="shared" si="185"/>
        <v>25.068677674335994</v>
      </c>
      <c r="AA263" s="435">
        <f t="shared" si="185"/>
        <v>27.812972705167997</v>
      </c>
      <c r="AB263" s="435">
        <f t="shared" si="185"/>
        <v>28.729042793255999</v>
      </c>
      <c r="AC263" s="435">
        <f t="shared" si="185"/>
        <v>32.070382701544005</v>
      </c>
      <c r="AD263" s="435">
        <f t="shared" si="185"/>
        <v>0</v>
      </c>
      <c r="AE263" s="435">
        <f t="shared" si="185"/>
        <v>0</v>
      </c>
      <c r="AF263" s="435">
        <f t="shared" si="185"/>
        <v>0</v>
      </c>
      <c r="AH263" s="430">
        <f>SUM(U263:AF263)</f>
        <v>263.79695234104003</v>
      </c>
    </row>
    <row r="264" spans="1:34" ht="27.95" customHeight="1" x14ac:dyDescent="0.4">
      <c r="A264" s="436" t="s">
        <v>130</v>
      </c>
      <c r="B264" s="434">
        <v>0.165417591</v>
      </c>
      <c r="C264" s="434">
        <v>5.1654350000000043E-2</v>
      </c>
      <c r="D264" s="434">
        <v>9.1566936000000002E-2</v>
      </c>
      <c r="E264" s="434">
        <v>0.11997663</v>
      </c>
      <c r="F264" s="434">
        <v>0.13791366699999999</v>
      </c>
      <c r="G264" s="434">
        <v>0.122112525</v>
      </c>
      <c r="H264" s="434">
        <v>0.128266518</v>
      </c>
      <c r="I264" s="434">
        <v>0.125287544</v>
      </c>
      <c r="J264" s="434">
        <v>0.120166833</v>
      </c>
      <c r="K264" s="435">
        <v>0</v>
      </c>
      <c r="L264" s="435">
        <v>0</v>
      </c>
      <c r="M264" s="435">
        <v>0</v>
      </c>
      <c r="N264" s="402"/>
      <c r="O264" s="437">
        <f>SUM(B264:M264)</f>
        <v>1.0623625940000001</v>
      </c>
      <c r="P264" s="400"/>
      <c r="Q264" s="424"/>
      <c r="R264" s="424"/>
      <c r="S264" s="401"/>
      <c r="T264" s="436" t="s">
        <v>130</v>
      </c>
      <c r="U264" s="435">
        <v>0</v>
      </c>
      <c r="V264" s="435">
        <v>0</v>
      </c>
      <c r="W264" s="435">
        <v>0</v>
      </c>
      <c r="X264" s="435">
        <v>0</v>
      </c>
      <c r="Y264" s="435">
        <v>0</v>
      </c>
      <c r="Z264" s="435">
        <v>0</v>
      </c>
      <c r="AA264" s="435">
        <v>0</v>
      </c>
      <c r="AB264" s="435">
        <v>0</v>
      </c>
      <c r="AC264" s="435">
        <v>0</v>
      </c>
      <c r="AD264" s="435">
        <v>0</v>
      </c>
      <c r="AE264" s="435">
        <v>0</v>
      </c>
      <c r="AF264" s="435">
        <v>0</v>
      </c>
      <c r="AH264" s="437">
        <f>SUM(U264:AF264)</f>
        <v>0</v>
      </c>
    </row>
    <row r="265" spans="1:34" ht="27.95" customHeight="1" thickBot="1" x14ac:dyDescent="0.45">
      <c r="A265" s="438" t="s">
        <v>131</v>
      </c>
      <c r="B265" s="439">
        <f>B263-B264</f>
        <v>2.8883524089999999</v>
      </c>
      <c r="C265" s="439">
        <f>C263-C264</f>
        <v>7.6832756500000006</v>
      </c>
      <c r="D265" s="439">
        <f t="shared" ref="D265:M265" si="186">D263-D264</f>
        <v>16.078453064000001</v>
      </c>
      <c r="E265" s="439">
        <f t="shared" si="186"/>
        <v>18.351833370000001</v>
      </c>
      <c r="F265" s="439">
        <f t="shared" si="186"/>
        <v>18.499906333000002</v>
      </c>
      <c r="G265" s="439">
        <f t="shared" si="186"/>
        <v>19.401627475000002</v>
      </c>
      <c r="H265" s="439">
        <f t="shared" si="186"/>
        <v>22.356393482000001</v>
      </c>
      <c r="I265" s="439">
        <f t="shared" si="186"/>
        <v>26.928412456</v>
      </c>
      <c r="J265" s="439">
        <f t="shared" si="186"/>
        <v>32.837783166999998</v>
      </c>
      <c r="K265" s="440">
        <f t="shared" si="186"/>
        <v>32.709923659920001</v>
      </c>
      <c r="L265" s="440">
        <f t="shared" si="186"/>
        <v>37.997253888576012</v>
      </c>
      <c r="M265" s="440">
        <f t="shared" si="186"/>
        <v>36.363532610648008</v>
      </c>
      <c r="N265" s="402"/>
      <c r="O265" s="441">
        <f>SUM(B265:M265)</f>
        <v>272.09674756514403</v>
      </c>
      <c r="P265" s="400"/>
      <c r="Q265" s="424"/>
      <c r="R265" s="424"/>
      <c r="S265" s="401"/>
      <c r="T265" s="438" t="s">
        <v>131</v>
      </c>
      <c r="U265" s="440">
        <f>U263-U264</f>
        <v>33.329813656311998</v>
      </c>
      <c r="V265" s="440">
        <f t="shared" ref="V265:AF265" si="187">V263-V264</f>
        <v>31.802120092016004</v>
      </c>
      <c r="W265" s="440">
        <f t="shared" si="187"/>
        <v>31.097852292544005</v>
      </c>
      <c r="X265" s="440">
        <f t="shared" si="187"/>
        <v>27.682828313624</v>
      </c>
      <c r="Y265" s="440">
        <f t="shared" si="187"/>
        <v>26.203262112240001</v>
      </c>
      <c r="Z265" s="440">
        <f t="shared" si="187"/>
        <v>25.068677674335994</v>
      </c>
      <c r="AA265" s="440">
        <f t="shared" si="187"/>
        <v>27.812972705167997</v>
      </c>
      <c r="AB265" s="440">
        <f t="shared" si="187"/>
        <v>28.729042793255999</v>
      </c>
      <c r="AC265" s="440">
        <f t="shared" si="187"/>
        <v>32.070382701544005</v>
      </c>
      <c r="AD265" s="440">
        <f t="shared" si="187"/>
        <v>0</v>
      </c>
      <c r="AE265" s="440">
        <f t="shared" si="187"/>
        <v>0</v>
      </c>
      <c r="AF265" s="440">
        <f t="shared" si="187"/>
        <v>0</v>
      </c>
      <c r="AH265" s="441">
        <f>SUM(U265:AF265)</f>
        <v>263.79695234104003</v>
      </c>
    </row>
    <row r="266" spans="1:34" ht="27.95" customHeight="1" thickTop="1" x14ac:dyDescent="0.4">
      <c r="A266" s="446"/>
      <c r="B266" s="447"/>
      <c r="C266" s="447"/>
      <c r="D266" s="447"/>
      <c r="E266" s="447"/>
      <c r="F266" s="447"/>
      <c r="G266" s="447"/>
      <c r="H266" s="447"/>
      <c r="I266" s="447"/>
      <c r="J266" s="447"/>
      <c r="K266" s="448"/>
      <c r="L266" s="448"/>
      <c r="M266" s="448"/>
      <c r="N266" s="402"/>
      <c r="O266" s="449"/>
      <c r="P266" s="400"/>
      <c r="Q266" s="424"/>
      <c r="R266" s="424"/>
      <c r="S266" s="401"/>
      <c r="T266" s="446"/>
      <c r="U266" s="448"/>
      <c r="V266" s="448"/>
      <c r="W266" s="448"/>
      <c r="X266" s="448"/>
      <c r="Y266" s="448"/>
      <c r="Z266" s="448"/>
      <c r="AA266" s="448"/>
      <c r="AB266" s="448"/>
      <c r="AC266" s="448"/>
      <c r="AD266" s="448"/>
      <c r="AE266" s="448"/>
      <c r="AF266" s="448"/>
      <c r="AH266" s="449"/>
    </row>
    <row r="267" spans="1:34" ht="27.95" customHeight="1" thickBot="1" x14ac:dyDescent="0.4">
      <c r="A267" s="420" t="s">
        <v>512</v>
      </c>
      <c r="B267" s="483"/>
      <c r="C267" s="442"/>
      <c r="D267" s="442"/>
      <c r="E267" s="442"/>
      <c r="F267" s="442"/>
      <c r="G267" s="442"/>
      <c r="H267" s="442"/>
      <c r="I267" s="442"/>
      <c r="J267" s="442"/>
      <c r="K267" s="443"/>
      <c r="L267" s="443"/>
      <c r="M267" s="443"/>
      <c r="N267" s="402"/>
      <c r="O267" s="484"/>
      <c r="P267" s="400"/>
      <c r="Q267" s="424"/>
      <c r="R267" s="424"/>
      <c r="S267" s="401"/>
      <c r="T267" s="420" t="s">
        <v>512</v>
      </c>
      <c r="U267" s="421"/>
      <c r="V267" s="421"/>
      <c r="W267" s="421"/>
      <c r="X267" s="421"/>
      <c r="Y267" s="421"/>
      <c r="Z267" s="421"/>
      <c r="AA267" s="421"/>
      <c r="AB267" s="421"/>
      <c r="AC267" s="421"/>
      <c r="AD267" s="421"/>
      <c r="AE267" s="421"/>
      <c r="AF267" s="421"/>
      <c r="AH267" s="484"/>
    </row>
    <row r="268" spans="1:34" ht="27.95" customHeight="1" thickTop="1" thickBot="1" x14ac:dyDescent="0.45">
      <c r="A268" s="426" t="s">
        <v>514</v>
      </c>
      <c r="B268" s="427"/>
      <c r="C268" s="427"/>
      <c r="D268" s="427">
        <v>0.26883000000000001</v>
      </c>
      <c r="E268" s="427">
        <v>4.0751100000000005</v>
      </c>
      <c r="F268" s="427">
        <v>19.321859999999997</v>
      </c>
      <c r="G268" s="427">
        <v>17.195730000000001</v>
      </c>
      <c r="H268" s="427">
        <v>14.027199999999999</v>
      </c>
      <c r="I268" s="427">
        <v>6.8134199999999998</v>
      </c>
      <c r="J268" s="427">
        <v>10.337009999999999</v>
      </c>
      <c r="K268" s="428">
        <v>0</v>
      </c>
      <c r="L268" s="428">
        <v>0</v>
      </c>
      <c r="M268" s="428">
        <v>0</v>
      </c>
      <c r="N268" s="402"/>
      <c r="O268" s="430">
        <f>+SUM(B268:M268)</f>
        <v>72.03916000000001</v>
      </c>
      <c r="P268" s="400"/>
      <c r="Q268" s="424"/>
      <c r="R268" s="424"/>
      <c r="S268" s="401"/>
      <c r="T268" s="426" t="s">
        <v>514</v>
      </c>
      <c r="U268" s="432">
        <v>0</v>
      </c>
      <c r="V268" s="432">
        <v>0</v>
      </c>
      <c r="W268" s="432">
        <v>0</v>
      </c>
      <c r="X268" s="432"/>
      <c r="Y268" s="432"/>
      <c r="Z268" s="432"/>
      <c r="AA268" s="432"/>
      <c r="AB268" s="432"/>
      <c r="AC268" s="432"/>
      <c r="AD268" s="432"/>
      <c r="AE268" s="432"/>
      <c r="AF268" s="432"/>
      <c r="AH268" s="430">
        <f>SUM(U268:AF268)</f>
        <v>0</v>
      </c>
    </row>
    <row r="269" spans="1:34" ht="27.95" customHeight="1" thickTop="1" x14ac:dyDescent="0.4">
      <c r="A269" s="433" t="s">
        <v>129</v>
      </c>
      <c r="B269" s="453">
        <f>B268</f>
        <v>0</v>
      </c>
      <c r="C269" s="453">
        <f>C268</f>
        <v>0</v>
      </c>
      <c r="D269" s="453">
        <f t="shared" ref="D269:M269" si="188">D268</f>
        <v>0.26883000000000001</v>
      </c>
      <c r="E269" s="453">
        <f t="shared" si="188"/>
        <v>4.0751100000000005</v>
      </c>
      <c r="F269" s="453">
        <f t="shared" si="188"/>
        <v>19.321859999999997</v>
      </c>
      <c r="G269" s="453">
        <f t="shared" si="188"/>
        <v>17.195730000000001</v>
      </c>
      <c r="H269" s="453">
        <f t="shared" si="188"/>
        <v>14.027199999999999</v>
      </c>
      <c r="I269" s="453">
        <f t="shared" si="188"/>
        <v>6.8134199999999998</v>
      </c>
      <c r="J269" s="453">
        <f t="shared" si="188"/>
        <v>10.337009999999999</v>
      </c>
      <c r="K269" s="454">
        <f t="shared" si="188"/>
        <v>0</v>
      </c>
      <c r="L269" s="454">
        <f t="shared" si="188"/>
        <v>0</v>
      </c>
      <c r="M269" s="454">
        <f t="shared" si="188"/>
        <v>0</v>
      </c>
      <c r="N269" s="402"/>
      <c r="O269" s="430">
        <f>SUM(B269:M269)</f>
        <v>72.03916000000001</v>
      </c>
      <c r="P269" s="400"/>
      <c r="Q269" s="424"/>
      <c r="R269" s="424"/>
      <c r="S269" s="401"/>
      <c r="T269" s="433" t="s">
        <v>129</v>
      </c>
      <c r="U269" s="435">
        <f>U268</f>
        <v>0</v>
      </c>
      <c r="V269" s="435">
        <f t="shared" ref="V269:AF269" si="189">V268</f>
        <v>0</v>
      </c>
      <c r="W269" s="435">
        <f t="shared" si="189"/>
        <v>0</v>
      </c>
      <c r="X269" s="435">
        <f t="shared" si="189"/>
        <v>0</v>
      </c>
      <c r="Y269" s="435">
        <f t="shared" si="189"/>
        <v>0</v>
      </c>
      <c r="Z269" s="435">
        <f t="shared" si="189"/>
        <v>0</v>
      </c>
      <c r="AA269" s="435">
        <f t="shared" si="189"/>
        <v>0</v>
      </c>
      <c r="AB269" s="435">
        <f t="shared" si="189"/>
        <v>0</v>
      </c>
      <c r="AC269" s="435">
        <f t="shared" si="189"/>
        <v>0</v>
      </c>
      <c r="AD269" s="435">
        <f t="shared" si="189"/>
        <v>0</v>
      </c>
      <c r="AE269" s="435">
        <f t="shared" si="189"/>
        <v>0</v>
      </c>
      <c r="AF269" s="435">
        <f t="shared" si="189"/>
        <v>0</v>
      </c>
      <c r="AH269" s="430">
        <f>SUM(U269:AF269)</f>
        <v>0</v>
      </c>
    </row>
    <row r="270" spans="1:34" ht="27.95" customHeight="1" x14ac:dyDescent="0.4">
      <c r="A270" s="436" t="s">
        <v>130</v>
      </c>
      <c r="B270" s="434"/>
      <c r="C270" s="434"/>
      <c r="D270" s="434">
        <v>1.18E-2</v>
      </c>
      <c r="E270" s="434">
        <v>0.18822999999999998</v>
      </c>
      <c r="F270" s="434">
        <v>1.115</v>
      </c>
      <c r="G270" s="434">
        <v>1.0469999999999999</v>
      </c>
      <c r="H270" s="434">
        <v>0.92444399999999993</v>
      </c>
      <c r="I270" s="434">
        <v>0.58199999999999996</v>
      </c>
      <c r="J270" s="434">
        <v>0.73899999999999999</v>
      </c>
      <c r="K270" s="435"/>
      <c r="L270" s="435"/>
      <c r="M270" s="435"/>
      <c r="N270" s="402"/>
      <c r="O270" s="437">
        <f>SUM(B270:M270)</f>
        <v>4.6074739999999998</v>
      </c>
      <c r="P270" s="400"/>
      <c r="Q270" s="424"/>
      <c r="R270" s="424"/>
      <c r="S270" s="401"/>
      <c r="T270" s="436" t="s">
        <v>130</v>
      </c>
      <c r="U270" s="435"/>
      <c r="V270" s="435"/>
      <c r="W270" s="435"/>
      <c r="X270" s="435"/>
      <c r="Y270" s="435"/>
      <c r="Z270" s="435"/>
      <c r="AA270" s="435"/>
      <c r="AB270" s="435">
        <v>0</v>
      </c>
      <c r="AC270" s="435">
        <v>0</v>
      </c>
      <c r="AD270" s="435">
        <v>0</v>
      </c>
      <c r="AE270" s="435">
        <v>0</v>
      </c>
      <c r="AF270" s="435">
        <v>0</v>
      </c>
      <c r="AH270" s="437">
        <f>SUM(U270:AF270)</f>
        <v>0</v>
      </c>
    </row>
    <row r="271" spans="1:34" ht="27.95" customHeight="1" thickBot="1" x14ac:dyDescent="0.45">
      <c r="A271" s="438" t="s">
        <v>131</v>
      </c>
      <c r="B271" s="439">
        <f>B269-B270</f>
        <v>0</v>
      </c>
      <c r="C271" s="439">
        <f>C269-C270</f>
        <v>0</v>
      </c>
      <c r="D271" s="439">
        <f t="shared" ref="D271:M271" si="190">D269-D270</f>
        <v>0.25703000000000004</v>
      </c>
      <c r="E271" s="439">
        <f t="shared" si="190"/>
        <v>3.8868800000000006</v>
      </c>
      <c r="F271" s="439">
        <f t="shared" si="190"/>
        <v>18.206859999999999</v>
      </c>
      <c r="G271" s="439">
        <f t="shared" si="190"/>
        <v>16.14873</v>
      </c>
      <c r="H271" s="439">
        <f t="shared" si="190"/>
        <v>13.102755999999999</v>
      </c>
      <c r="I271" s="439">
        <f t="shared" si="190"/>
        <v>6.23142</v>
      </c>
      <c r="J271" s="439">
        <f t="shared" si="190"/>
        <v>9.5980099999999986</v>
      </c>
      <c r="K271" s="440">
        <f t="shared" si="190"/>
        <v>0</v>
      </c>
      <c r="L271" s="440">
        <f t="shared" si="190"/>
        <v>0</v>
      </c>
      <c r="M271" s="440">
        <f t="shared" si="190"/>
        <v>0</v>
      </c>
      <c r="N271" s="402"/>
      <c r="O271" s="441">
        <f>SUM(B271:M271)</f>
        <v>67.431685999999999</v>
      </c>
      <c r="P271" s="400"/>
      <c r="Q271" s="424"/>
      <c r="R271" s="424"/>
      <c r="S271" s="401"/>
      <c r="T271" s="438" t="s">
        <v>131</v>
      </c>
      <c r="U271" s="440">
        <f>U269-U270</f>
        <v>0</v>
      </c>
      <c r="V271" s="440">
        <f t="shared" ref="V271:AF271" si="191">V269-V270</f>
        <v>0</v>
      </c>
      <c r="W271" s="440">
        <f t="shared" si="191"/>
        <v>0</v>
      </c>
      <c r="X271" s="440">
        <f t="shared" si="191"/>
        <v>0</v>
      </c>
      <c r="Y271" s="440">
        <f t="shared" si="191"/>
        <v>0</v>
      </c>
      <c r="Z271" s="440">
        <f t="shared" si="191"/>
        <v>0</v>
      </c>
      <c r="AA271" s="440">
        <f t="shared" si="191"/>
        <v>0</v>
      </c>
      <c r="AB271" s="440">
        <f t="shared" si="191"/>
        <v>0</v>
      </c>
      <c r="AC271" s="440">
        <f t="shared" si="191"/>
        <v>0</v>
      </c>
      <c r="AD271" s="440">
        <f t="shared" si="191"/>
        <v>0</v>
      </c>
      <c r="AE271" s="440">
        <f t="shared" si="191"/>
        <v>0</v>
      </c>
      <c r="AF271" s="440">
        <f t="shared" si="191"/>
        <v>0</v>
      </c>
      <c r="AH271" s="441">
        <f>SUM(U271:AF271)</f>
        <v>0</v>
      </c>
    </row>
    <row r="272" spans="1:34" ht="27.95" customHeight="1" thickTop="1" x14ac:dyDescent="0.4">
      <c r="A272" s="446"/>
      <c r="B272" s="447"/>
      <c r="C272" s="447"/>
      <c r="D272" s="447"/>
      <c r="E272" s="447"/>
      <c r="F272" s="447"/>
      <c r="G272" s="447"/>
      <c r="H272" s="447"/>
      <c r="I272" s="447"/>
      <c r="J272" s="447"/>
      <c r="K272" s="448"/>
      <c r="L272" s="448"/>
      <c r="M272" s="448"/>
      <c r="N272" s="402"/>
      <c r="O272" s="449"/>
      <c r="P272" s="400"/>
      <c r="Q272" s="424"/>
      <c r="R272" s="424"/>
      <c r="S272" s="401"/>
      <c r="T272" s="446"/>
      <c r="U272" s="448"/>
      <c r="V272" s="448"/>
      <c r="W272" s="448"/>
      <c r="X272" s="448"/>
      <c r="Y272" s="448"/>
      <c r="Z272" s="448"/>
      <c r="AA272" s="448"/>
      <c r="AB272" s="448"/>
      <c r="AC272" s="448"/>
      <c r="AD272" s="448"/>
      <c r="AE272" s="448"/>
      <c r="AF272" s="448"/>
      <c r="AH272" s="449"/>
    </row>
    <row r="273" spans="1:34" ht="27.95" customHeight="1" thickBot="1" x14ac:dyDescent="0.4">
      <c r="A273" s="461" t="s">
        <v>159</v>
      </c>
      <c r="B273" s="484"/>
      <c r="C273" s="450"/>
      <c r="D273" s="450"/>
      <c r="E273" s="450"/>
      <c r="F273" s="450"/>
      <c r="G273" s="450"/>
      <c r="H273" s="450"/>
      <c r="I273" s="450"/>
      <c r="J273" s="450"/>
      <c r="K273" s="451"/>
      <c r="L273" s="451"/>
      <c r="M273" s="451"/>
      <c r="N273" s="402"/>
      <c r="O273" s="498">
        <f t="shared" ref="O273:O278" si="192">SUM(B273:M273)</f>
        <v>0</v>
      </c>
      <c r="P273" s="400"/>
      <c r="Q273" s="424"/>
      <c r="R273" s="424"/>
      <c r="S273" s="401"/>
      <c r="T273" s="461" t="s">
        <v>159</v>
      </c>
      <c r="U273" s="425"/>
      <c r="V273" s="425"/>
      <c r="W273" s="425"/>
      <c r="X273" s="425"/>
      <c r="Y273" s="425"/>
      <c r="Z273" s="425"/>
      <c r="AA273" s="484"/>
      <c r="AB273" s="484"/>
      <c r="AC273" s="484"/>
      <c r="AD273" s="484"/>
      <c r="AE273" s="484"/>
      <c r="AF273" s="484"/>
      <c r="AH273" s="499"/>
    </row>
    <row r="274" spans="1:34" ht="27.95" customHeight="1" thickTop="1" thickBot="1" x14ac:dyDescent="0.45">
      <c r="A274" s="426" t="s">
        <v>160</v>
      </c>
      <c r="B274" s="453">
        <f>SUM(B8,B14,B20,B42,B49,B57,B68,B80,B86,B92,B99,B105,B111,B117,B123,B129,B135,B143,B149,B155,B169,B181,B187,B194,B200,B161,B175,B206,B220,B214,B226,B232,B239,B245,B251,B257,B263)</f>
        <v>1622.0069100000001</v>
      </c>
      <c r="C274" s="453">
        <f>SUM(C8,C14,C20,C42,C49,C57,C68,C80,C86,C92,C99,C105,C111,C117,C123,C129,C135,C143,C149,C155,C169,C181,C187,C194,C200,C161,C175,C206,C220,C214,C226,C232,C239,C245,C251,C257,C263)</f>
        <v>1590.96162</v>
      </c>
      <c r="D274" s="453">
        <f>SUM(D8,D14,D20,D42,D49,D57,D68,D80,D86,D92,D99,D105,D111,D117,D123,D129,D135,D143,D149,D155,D169,D181,D187,D194,D200,D161,D175,D206,D220,D214,D226,D232,D239,D245,D251,D257,D263,D268)</f>
        <v>1673.9305499999998</v>
      </c>
      <c r="E274" s="453">
        <f>SUM(E8,E14,E20,E42,E49,E57,E68,E80,E86,E92,E99,E105,E111,E117,E123,E129,E135,E143,E149,E155,E169,E181,E187,E194,E200,E161,E175,E206,E220,E214,E226,E232,E239,E245,E251,E257,E263,E268)</f>
        <v>1561.3496899999998</v>
      </c>
      <c r="F274" s="453">
        <f t="shared" ref="F274:L274" si="193">SUM(F8,F14,F20,F42,F49,F57,F68,F80,F86,F92,F99,F105,F111,F117,F123,F129,F135,F143,F149,F155,F169,F181,F187,F194,F200,F161,F175,F206,F220,F214,F226,F232,F239,F245,F251,F257,F263,F268)</f>
        <v>1674.8092999999992</v>
      </c>
      <c r="G274" s="453">
        <f t="shared" si="193"/>
        <v>1651.4793600000003</v>
      </c>
      <c r="H274" s="453">
        <f t="shared" si="193"/>
        <v>1607.5552500000003</v>
      </c>
      <c r="I274" s="453">
        <f t="shared" si="193"/>
        <v>1638.8462400000003</v>
      </c>
      <c r="J274" s="453">
        <f t="shared" si="193"/>
        <v>1617.7841099999996</v>
      </c>
      <c r="K274" s="454">
        <f t="shared" si="193"/>
        <v>1805.3653043730885</v>
      </c>
      <c r="L274" s="454">
        <f t="shared" si="193"/>
        <v>1748.8331910073362</v>
      </c>
      <c r="M274" s="454">
        <f>SUM(M8,M14,M20,M42,M49,M57,M68,M80,M86,M92,M99,M105,M111,M117,M123,M129,M135,M143,M149,M155,M169,M181,M187,M194,M200,M161,M175,M206,M220,M214,M226,M232,M239,M245,M251,M257,M263,M269)</f>
        <v>1824.7407712996962</v>
      </c>
      <c r="N274" s="500"/>
      <c r="O274" s="501">
        <f>SUM(B274:M274)</f>
        <v>20017.662296680122</v>
      </c>
      <c r="P274" s="502"/>
      <c r="Q274" s="424"/>
      <c r="R274" s="424"/>
      <c r="S274" s="401"/>
      <c r="T274" s="436" t="s">
        <v>160</v>
      </c>
      <c r="U274" s="454">
        <f>SUM(U8,U14,U20,U42,U49,U57,U68,U80,U86,U92,U99,U105,U111,U117,U123,U129,U135,U143,U149,U155,U169,U181,U187,U194,U200,U161,U175,U206,U220,U214,U226,U232,U239,U245,U251,U257,U263,U269)</f>
        <v>1818.5091534259036</v>
      </c>
      <c r="V274" s="454">
        <f t="shared" ref="V274:AF276" si="194">SUM(V8,V14,V20,V42,V49,V57,V68,V80,V86,V92,V99,V105,V111,V117,V123,V129,V135,V143,V149,V155,V169,V181,V187,V194,V200,V161,V175,V206,V220,V214,V226,V232,V239,V245,V251,V257,V263,V269)</f>
        <v>1659.8959520356718</v>
      </c>
      <c r="W274" s="454">
        <f t="shared" si="194"/>
        <v>1827.5537916552398</v>
      </c>
      <c r="X274" s="454">
        <f t="shared" si="194"/>
        <v>1796.6082522079359</v>
      </c>
      <c r="Y274" s="454">
        <f t="shared" si="194"/>
        <v>1845.0278928898319</v>
      </c>
      <c r="Z274" s="454">
        <f t="shared" si="194"/>
        <v>1813.479473318936</v>
      </c>
      <c r="AA274" s="454">
        <f t="shared" si="194"/>
        <v>1809.2045630371601</v>
      </c>
      <c r="AB274" s="454">
        <f t="shared" si="194"/>
        <v>1821.0603585645838</v>
      </c>
      <c r="AC274" s="454">
        <f t="shared" si="194"/>
        <v>1712.2285768458798</v>
      </c>
      <c r="AD274" s="454">
        <f t="shared" si="194"/>
        <v>0</v>
      </c>
      <c r="AE274" s="454">
        <f t="shared" si="194"/>
        <v>0</v>
      </c>
      <c r="AF274" s="454">
        <f t="shared" si="194"/>
        <v>0</v>
      </c>
      <c r="AG274" s="401"/>
      <c r="AH274" s="430">
        <f>SUM(U274:AF274)</f>
        <v>16103.568013981143</v>
      </c>
    </row>
    <row r="275" spans="1:34" ht="27.95" customHeight="1" thickTop="1" x14ac:dyDescent="0.4">
      <c r="A275" s="426" t="s">
        <v>130</v>
      </c>
      <c r="B275" s="434">
        <f t="shared" ref="B275:C275" si="195">SUM(B9,B15,B21,B43,B50,B58,B69,B81,B87,B93,B100,B106,B112,B118,B124,B130,B136,B144,B150,B156,B170,B182,B188,B195,B201,B162,B176,B207,B221,B215,B227,B233,B240,B246,B252,B258,B264)</f>
        <v>127.85002723668585</v>
      </c>
      <c r="C275" s="434">
        <f t="shared" si="195"/>
        <v>120.03463400644839</v>
      </c>
      <c r="D275" s="434">
        <f>SUM(D9,D15,D21,D43,D50,D58,D69,D81,D87,D93,D100,D106,D112,D118,D124,D130,D136,D144,D150,D156,D170,D182,D188,D195,D201,D162,D176,D207,D221,D215,D227,D233,D240,D246,D252,D258,D264,D270)</f>
        <v>129.29716308199343</v>
      </c>
      <c r="E275" s="434">
        <f>SUM(E9,E15,E21,E43,E50,E58,E69,E81,E87,E93,E100,E106,E112,E118,E124,E130,E136,E144,E150,E156,E170,E182,E188,E195,E201,E162,E176,E207,E221,E215,E227,E233,E240,E246,E252,E258,E264,E270)</f>
        <v>125.91017036760344</v>
      </c>
      <c r="F275" s="434">
        <f t="shared" ref="F275:L275" si="196">SUM(F9,F15,F21,F43,F50,F58,F69,F81,F87,F93,F100,F106,F112,F118,F124,F130,F136,F144,F150,F156,F170,F182,F188,F195,F201,F162,F176,F207,F221,F215,F227,F233,F240,F246,F252,F258,F264,F270)</f>
        <v>134.89309079429202</v>
      </c>
      <c r="G275" s="434">
        <f t="shared" si="196"/>
        <v>124.28917842207838</v>
      </c>
      <c r="H275" s="434">
        <f t="shared" si="196"/>
        <v>121.26425761452604</v>
      </c>
      <c r="I275" s="434">
        <f t="shared" si="196"/>
        <v>134.68538320636591</v>
      </c>
      <c r="J275" s="434">
        <f t="shared" si="196"/>
        <v>126.36210073283803</v>
      </c>
      <c r="K275" s="435">
        <f t="shared" si="196"/>
        <v>147.65386242881601</v>
      </c>
      <c r="L275" s="435">
        <f t="shared" si="196"/>
        <v>132.94800511225603</v>
      </c>
      <c r="M275" s="435">
        <f>SUM(M9,M15,M21,M43,M50,M58,M69,M81,M87,M93,M100,M106,M112,M118,M124,M130,M136,M144,M150,M156,M170,M182,M188,M195,M201,M162,M176,M207,M221,M215,M227,M233,M240,M246,M252,M258,M264,M270)</f>
        <v>142.82638083933605</v>
      </c>
      <c r="N275" s="500"/>
      <c r="O275" s="501">
        <f>SUM(B275:M275)</f>
        <v>1568.0142538432394</v>
      </c>
      <c r="P275" s="502"/>
      <c r="Q275" s="424"/>
      <c r="R275" s="424"/>
      <c r="S275" s="401"/>
      <c r="T275" s="426" t="s">
        <v>130</v>
      </c>
      <c r="U275" s="435">
        <f>SUM(U9,U15,U21,U43,U50,U58,U69,U81,U87,U93,U100,U106,U112,U118,U124,U130,U136,U144,U150,U156,U170,U182,U188,U195,U201,U162,U176,U207,U221,U215,U227,U233,U240,U246,U252,U258,U264,U270)</f>
        <v>139.10002423384003</v>
      </c>
      <c r="V275" s="435">
        <f t="shared" si="194"/>
        <v>121.36541611532</v>
      </c>
      <c r="W275" s="435">
        <f>SUM(W9,W15,W21,W43,W50,W58,W69,W81,W87,W93,W100,W106,W112,W118,W124,W130,W136,W144,W150,W156,W170,W182,W188,W195,W201,W162,W176,W207,W221,W215,W227,W233,W240,W246,W252,W258,W264,W270)</f>
        <v>145.41625090256002</v>
      </c>
      <c r="X275" s="435">
        <f t="shared" si="194"/>
        <v>144.05297553003999</v>
      </c>
      <c r="Y275" s="435">
        <f t="shared" si="194"/>
        <v>146.01636811444004</v>
      </c>
      <c r="Z275" s="435">
        <f t="shared" si="194"/>
        <v>126.61693957307203</v>
      </c>
      <c r="AA275" s="435">
        <f t="shared" si="194"/>
        <v>127.94818616555202</v>
      </c>
      <c r="AB275" s="435">
        <f t="shared" si="194"/>
        <v>121.37640718287201</v>
      </c>
      <c r="AC275" s="435">
        <f t="shared" si="194"/>
        <v>112.52565337218401</v>
      </c>
      <c r="AD275" s="435">
        <f t="shared" si="194"/>
        <v>0</v>
      </c>
      <c r="AE275" s="435">
        <f t="shared" si="194"/>
        <v>0</v>
      </c>
      <c r="AF275" s="435">
        <f t="shared" si="194"/>
        <v>0</v>
      </c>
      <c r="AG275" s="401"/>
      <c r="AH275" s="437">
        <f>SUM(U275:AF275)</f>
        <v>1184.4182211898801</v>
      </c>
    </row>
    <row r="276" spans="1:34" ht="27.95" customHeight="1" x14ac:dyDescent="0.4">
      <c r="A276" s="426" t="s">
        <v>161</v>
      </c>
      <c r="B276" s="434">
        <f>SUM(B10,B16,B22,B44,B51,B59,B70,B82,B88,B94,B101,B107,B113,B119,B125,B131,B137,B145,B151,B157,B171,B183,B189,B196,B202,B163,B177,B208,B222,B216,B228,B234,B241,B247,B253,B259,B265,B271)</f>
        <v>1494.9935967633139</v>
      </c>
      <c r="C276" s="434">
        <f t="shared" ref="C276:L276" si="197">SUM(C10,C16,C22,C44,C51,C59,C70,C82,C88,C94,C101,C107,C113,C119,C125,C131,C137,C145,C151,C157,C171,C183,C189,C196,C202,C163,C177,C208,C222,C216,C228,C234,C241,C247,C253,C259,C265,C271)</f>
        <v>1471.6473619935518</v>
      </c>
      <c r="D276" s="434">
        <f t="shared" si="197"/>
        <v>1545.0486277730072</v>
      </c>
      <c r="E276" s="434">
        <f t="shared" si="197"/>
        <v>1439.3695196323961</v>
      </c>
      <c r="F276" s="434">
        <f t="shared" si="197"/>
        <v>1539.9333112192119</v>
      </c>
      <c r="G276" s="434">
        <f t="shared" si="197"/>
        <v>1527.2072835914246</v>
      </c>
      <c r="H276" s="434">
        <f t="shared" si="197"/>
        <v>1486.314228684691</v>
      </c>
      <c r="I276" s="434">
        <f t="shared" si="197"/>
        <v>1504.1609285186441</v>
      </c>
      <c r="J276" s="434">
        <f t="shared" si="197"/>
        <v>1491.435158372062</v>
      </c>
      <c r="K276" s="435">
        <f t="shared" si="197"/>
        <v>1662.0444019442721</v>
      </c>
      <c r="L276" s="435">
        <f t="shared" si="197"/>
        <v>1620.06636989508</v>
      </c>
      <c r="M276" s="435">
        <f>SUM(M10,M16,M22,M44,M51,M59,M70,M82,M88,M94,M101,M107,M113,M119,M125,M131,M137,M145,M151,M157,M171,M183,M189,M196,M202,M163,M177,M208,M222,M216,M228,M234,M241,M247,M253,M259,M265,M271)</f>
        <v>1686.2473504603599</v>
      </c>
      <c r="N276" s="500"/>
      <c r="O276" s="503">
        <f>SUM(B276:M276)</f>
        <v>18468.468138848013</v>
      </c>
      <c r="P276" s="502"/>
      <c r="Q276" s="424"/>
      <c r="R276" s="424"/>
      <c r="S276" s="401"/>
      <c r="T276" s="436" t="s">
        <v>161</v>
      </c>
      <c r="U276" s="435">
        <f>SUM(U10,U16,U22,U44,U51,U59,U70,U82,U88,U94,U101,U107,U113,U119,U125,U131,U137,U145,U151,U157,U171,U183,U189,U196,U202,U163,U177,U208,U222,U216,U228,U234,U241,U247,U253,U259,U265,U271)</f>
        <v>1683.7322971920635</v>
      </c>
      <c r="V276" s="435">
        <f t="shared" si="194"/>
        <v>1542.4375439203518</v>
      </c>
      <c r="W276" s="435">
        <f t="shared" si="194"/>
        <v>1686.4656047526798</v>
      </c>
      <c r="X276" s="435">
        <f t="shared" si="194"/>
        <v>1656.7511486778958</v>
      </c>
      <c r="Y276" s="435">
        <f t="shared" si="194"/>
        <v>1703.3249007753918</v>
      </c>
      <c r="Z276" s="435">
        <f t="shared" si="194"/>
        <v>1691.0486137458638</v>
      </c>
      <c r="AA276" s="435">
        <f t="shared" si="194"/>
        <v>1685.5795448716083</v>
      </c>
      <c r="AB276" s="435">
        <f t="shared" si="194"/>
        <v>1704.0022233817119</v>
      </c>
      <c r="AC276" s="435">
        <f t="shared" si="194"/>
        <v>1603.7323314736957</v>
      </c>
      <c r="AD276" s="435">
        <f t="shared" si="194"/>
        <v>0</v>
      </c>
      <c r="AE276" s="435">
        <f t="shared" si="194"/>
        <v>0</v>
      </c>
      <c r="AF276" s="435">
        <f t="shared" si="194"/>
        <v>0</v>
      </c>
      <c r="AG276" s="401"/>
      <c r="AH276" s="437">
        <f>SUM(U276:AF276)</f>
        <v>14957.074208791262</v>
      </c>
    </row>
    <row r="277" spans="1:34" ht="27.95" customHeight="1" thickBot="1" x14ac:dyDescent="0.45">
      <c r="A277" s="457" t="s">
        <v>369</v>
      </c>
      <c r="B277" s="439">
        <v>40.303775187414175</v>
      </c>
      <c r="C277" s="439">
        <v>77.599279096251252</v>
      </c>
      <c r="D277" s="439">
        <v>57.835753337406146</v>
      </c>
      <c r="E277" s="439">
        <v>59.658620497995912</v>
      </c>
      <c r="F277" s="439">
        <v>99.099593452478473</v>
      </c>
      <c r="G277" s="439">
        <v>78.861239196125126</v>
      </c>
      <c r="H277" s="439">
        <v>77.328818024407582</v>
      </c>
      <c r="I277" s="439">
        <v>51.927658740222569</v>
      </c>
      <c r="J277" s="439">
        <v>49.934542690042917</v>
      </c>
      <c r="K277" s="440">
        <v>33.450321094151995</v>
      </c>
      <c r="L277" s="440">
        <v>34.259294133055988</v>
      </c>
      <c r="M277" s="440">
        <v>34.639518489976005</v>
      </c>
      <c r="N277" s="444"/>
      <c r="O277" s="441">
        <f>SUM(B277:M277)</f>
        <v>694.89841393952804</v>
      </c>
      <c r="P277" s="502"/>
      <c r="Q277" s="424"/>
      <c r="R277" s="424"/>
      <c r="S277" s="401"/>
      <c r="T277" s="457" t="s">
        <v>369</v>
      </c>
      <c r="U277" s="504">
        <v>39.292995806232</v>
      </c>
      <c r="V277" s="504">
        <v>35.93327713443999</v>
      </c>
      <c r="W277" s="504">
        <v>35.79189291600801</v>
      </c>
      <c r="X277" s="504">
        <v>35.865643762095999</v>
      </c>
      <c r="Y277" s="504">
        <v>36.341496738847994</v>
      </c>
      <c r="Z277" s="504">
        <v>37.778411299224004</v>
      </c>
      <c r="AA277" s="504">
        <v>33.874330291384005</v>
      </c>
      <c r="AB277" s="504">
        <v>35.621657393920003</v>
      </c>
      <c r="AC277" s="504">
        <v>33.765691674975997</v>
      </c>
      <c r="AD277" s="504"/>
      <c r="AE277" s="504"/>
      <c r="AF277" s="504"/>
      <c r="AG277" s="401"/>
      <c r="AH277" s="441">
        <f t="shared" ref="AH277" si="198">SUM(U277:AF277)</f>
        <v>324.26539701712795</v>
      </c>
    </row>
    <row r="278" spans="1:34" ht="27.95" customHeight="1" thickTop="1" thickBot="1" x14ac:dyDescent="0.45">
      <c r="A278" s="414"/>
      <c r="B278" s="425"/>
      <c r="C278" s="505"/>
      <c r="D278" s="505"/>
      <c r="E278" s="505"/>
      <c r="F278" s="505"/>
      <c r="G278" s="505"/>
      <c r="H278" s="505"/>
      <c r="I278" s="505"/>
      <c r="J278" s="505"/>
      <c r="K278" s="506"/>
      <c r="L278" s="506"/>
      <c r="M278" s="506"/>
      <c r="N278" s="429"/>
      <c r="O278" s="445">
        <f t="shared" si="192"/>
        <v>0</v>
      </c>
      <c r="P278" s="507"/>
      <c r="Q278" s="508"/>
      <c r="R278" s="508"/>
      <c r="T278" s="414"/>
      <c r="U278" s="425"/>
      <c r="V278" s="425"/>
      <c r="W278" s="425"/>
      <c r="X278" s="425"/>
      <c r="Y278" s="425"/>
      <c r="Z278" s="425"/>
      <c r="AA278" s="425"/>
      <c r="AB278" s="425"/>
      <c r="AC278" s="425"/>
      <c r="AD278" s="425"/>
      <c r="AE278" s="425"/>
      <c r="AF278" s="425"/>
      <c r="AG278" s="401"/>
      <c r="AH278" s="445"/>
    </row>
    <row r="279" spans="1:34" ht="27.95" customHeight="1" thickTop="1" thickBot="1" x14ac:dyDescent="0.45">
      <c r="A279" s="509" t="s">
        <v>389</v>
      </c>
      <c r="B279" s="510">
        <f t="shared" ref="B279:M279" si="199">B276-B277</f>
        <v>1454.6898215758997</v>
      </c>
      <c r="C279" s="510">
        <f t="shared" si="199"/>
        <v>1394.0480828973007</v>
      </c>
      <c r="D279" s="510">
        <f t="shared" si="199"/>
        <v>1487.212874435601</v>
      </c>
      <c r="E279" s="510">
        <f>E276-E277</f>
        <v>1379.7108991344003</v>
      </c>
      <c r="F279" s="510">
        <f>F276-F277</f>
        <v>1440.8337177667333</v>
      </c>
      <c r="G279" s="510">
        <f>G276-G277</f>
        <v>1448.3460443952995</v>
      </c>
      <c r="H279" s="510">
        <f t="shared" si="199"/>
        <v>1408.9854106602834</v>
      </c>
      <c r="I279" s="510">
        <f t="shared" si="199"/>
        <v>1452.2332697784216</v>
      </c>
      <c r="J279" s="510">
        <f t="shared" si="199"/>
        <v>1441.5006156820191</v>
      </c>
      <c r="K279" s="511">
        <f t="shared" si="199"/>
        <v>1628.59408085012</v>
      </c>
      <c r="L279" s="511">
        <f t="shared" si="199"/>
        <v>1585.8070757620239</v>
      </c>
      <c r="M279" s="511">
        <f t="shared" si="199"/>
        <v>1651.607831970384</v>
      </c>
      <c r="N279" s="429"/>
      <c r="O279" s="512">
        <f>SUM(B279:M279)</f>
        <v>17773.569724908488</v>
      </c>
      <c r="P279" s="507"/>
      <c r="Q279" s="508"/>
      <c r="R279" s="508"/>
      <c r="T279" s="509" t="s">
        <v>389</v>
      </c>
      <c r="U279" s="511">
        <f>U276-U277</f>
        <v>1644.4393013858314</v>
      </c>
      <c r="V279" s="511">
        <f t="shared" ref="V279:AF279" si="200">V276-V277</f>
        <v>1506.5042667859118</v>
      </c>
      <c r="W279" s="511">
        <f t="shared" si="200"/>
        <v>1650.6737118366718</v>
      </c>
      <c r="X279" s="511">
        <f t="shared" si="200"/>
        <v>1620.8855049157999</v>
      </c>
      <c r="Y279" s="511">
        <f t="shared" si="200"/>
        <v>1666.9834040365438</v>
      </c>
      <c r="Z279" s="511">
        <f t="shared" si="200"/>
        <v>1653.2702024466398</v>
      </c>
      <c r="AA279" s="511">
        <f t="shared" si="200"/>
        <v>1651.7052145802243</v>
      </c>
      <c r="AB279" s="511">
        <f t="shared" si="200"/>
        <v>1668.3805659877919</v>
      </c>
      <c r="AC279" s="511">
        <f t="shared" si="200"/>
        <v>1569.9666397987196</v>
      </c>
      <c r="AD279" s="511">
        <f t="shared" si="200"/>
        <v>0</v>
      </c>
      <c r="AE279" s="511">
        <f t="shared" si="200"/>
        <v>0</v>
      </c>
      <c r="AF279" s="511">
        <f t="shared" si="200"/>
        <v>0</v>
      </c>
      <c r="AG279" s="401"/>
      <c r="AH279" s="512">
        <f>SUM(U279:AF279)</f>
        <v>14632.808811774135</v>
      </c>
    </row>
    <row r="280" spans="1:34" ht="14.1" customHeight="1" thickTop="1" thickBot="1" x14ac:dyDescent="0.25">
      <c r="B280" s="513"/>
      <c r="C280" s="514"/>
      <c r="D280" s="514"/>
      <c r="E280" s="514"/>
      <c r="F280" s="514"/>
      <c r="G280" s="514"/>
      <c r="H280" s="514"/>
      <c r="I280" s="514"/>
      <c r="J280" s="514"/>
      <c r="K280" s="514"/>
      <c r="L280" s="514"/>
      <c r="M280" s="514"/>
      <c r="N280" s="513"/>
      <c r="O280" s="515"/>
      <c r="Q280" s="460"/>
      <c r="R280" s="460"/>
      <c r="S280" s="460"/>
      <c r="T280" s="400"/>
      <c r="U280" s="516"/>
      <c r="V280" s="516"/>
      <c r="W280" s="516"/>
      <c r="X280" s="516"/>
      <c r="Y280" s="516"/>
      <c r="Z280" s="516"/>
      <c r="AA280" s="516"/>
      <c r="AB280" s="516"/>
      <c r="AC280" s="516"/>
      <c r="AD280" s="516"/>
      <c r="AE280" s="516"/>
      <c r="AF280" s="516"/>
      <c r="AG280" s="516"/>
      <c r="AH280" s="400"/>
    </row>
    <row r="281" spans="1:34" ht="27.95" customHeight="1" thickTop="1" thickBot="1" x14ac:dyDescent="0.45">
      <c r="A281" s="517" t="s">
        <v>162</v>
      </c>
      <c r="B281" s="518"/>
      <c r="C281" s="519">
        <v>0</v>
      </c>
      <c r="D281" s="519">
        <v>0</v>
      </c>
      <c r="E281" s="519">
        <v>0</v>
      </c>
      <c r="F281" s="519">
        <v>0</v>
      </c>
      <c r="G281" s="519">
        <v>0</v>
      </c>
      <c r="H281" s="519">
        <v>0</v>
      </c>
      <c r="I281" s="519">
        <v>0</v>
      </c>
      <c r="J281" s="519">
        <v>0</v>
      </c>
      <c r="K281" s="519">
        <v>0</v>
      </c>
      <c r="L281" s="519">
        <v>0</v>
      </c>
      <c r="M281" s="519">
        <v>0</v>
      </c>
      <c r="N281" s="520"/>
      <c r="O281" s="521"/>
      <c r="P281" s="485"/>
      <c r="Q281" s="485"/>
      <c r="R281" s="485"/>
      <c r="S281" s="485"/>
      <c r="T281" s="517" t="s">
        <v>162</v>
      </c>
      <c r="U281" s="518">
        <v>0</v>
      </c>
      <c r="V281" s="518">
        <v>0</v>
      </c>
      <c r="W281" s="518">
        <v>0</v>
      </c>
      <c r="X281" s="518">
        <v>0</v>
      </c>
      <c r="Y281" s="518">
        <v>0</v>
      </c>
      <c r="Z281" s="518">
        <v>0</v>
      </c>
      <c r="AA281" s="518">
        <v>0</v>
      </c>
      <c r="AB281" s="518"/>
      <c r="AC281" s="518"/>
      <c r="AD281" s="518"/>
      <c r="AE281" s="518"/>
      <c r="AF281" s="518"/>
      <c r="AG281" s="522"/>
      <c r="AH281" s="523">
        <v>0</v>
      </c>
    </row>
    <row r="282" spans="1:34" ht="14.1" customHeight="1" thickTop="1" thickBot="1" x14ac:dyDescent="0.25">
      <c r="B282" s="513"/>
      <c r="C282" s="514"/>
      <c r="D282" s="514"/>
      <c r="E282" s="514"/>
      <c r="F282" s="514"/>
      <c r="G282" s="514"/>
      <c r="H282" s="514"/>
      <c r="I282" s="514"/>
      <c r="J282" s="514"/>
      <c r="K282" s="514"/>
      <c r="L282" s="514"/>
      <c r="M282" s="514"/>
      <c r="N282" s="513"/>
      <c r="O282" s="524"/>
      <c r="P282" s="525"/>
      <c r="T282" s="401"/>
      <c r="U282" s="516"/>
      <c r="V282" s="516"/>
      <c r="W282" s="516"/>
      <c r="X282" s="516"/>
      <c r="Y282" s="516"/>
      <c r="Z282" s="516"/>
    </row>
    <row r="283" spans="1:34" ht="27.95" customHeight="1" thickTop="1" thickBot="1" x14ac:dyDescent="0.45">
      <c r="A283" s="526" t="s">
        <v>219</v>
      </c>
      <c r="B283" s="427">
        <v>48.460928394023789</v>
      </c>
      <c r="C283" s="427">
        <v>47.242363470909083</v>
      </c>
      <c r="D283" s="427">
        <v>49.646412987866114</v>
      </c>
      <c r="E283" s="427">
        <v>52.33233024128041</v>
      </c>
      <c r="F283" s="427">
        <v>73.42095206293007</v>
      </c>
      <c r="G283" s="427">
        <v>85.072691323375921</v>
      </c>
      <c r="H283" s="427">
        <v>82.116097931503248</v>
      </c>
      <c r="I283" s="427">
        <v>49.62143676012488</v>
      </c>
      <c r="J283" s="427">
        <v>63.96312638159521</v>
      </c>
      <c r="K283" s="428">
        <v>51.391806548709674</v>
      </c>
      <c r="L283" s="428">
        <v>57.671888179999996</v>
      </c>
      <c r="M283" s="428">
        <v>51.943317163548379</v>
      </c>
      <c r="N283" s="520"/>
      <c r="O283" s="527">
        <f>AVERAGE(B283:M283)</f>
        <v>59.406945953822238</v>
      </c>
      <c r="P283" s="402"/>
      <c r="T283" s="309" t="s">
        <v>219</v>
      </c>
      <c r="U283" s="428">
        <v>51.888208896451573</v>
      </c>
      <c r="V283" s="428">
        <v>56.317960247857165</v>
      </c>
      <c r="W283" s="428">
        <v>49.688672812580656</v>
      </c>
      <c r="X283" s="428">
        <v>49.667725160000018</v>
      </c>
      <c r="Y283" s="428">
        <v>49.159505366451604</v>
      </c>
      <c r="Z283" s="428">
        <v>47.672673711999991</v>
      </c>
      <c r="AA283" s="428">
        <v>47.677756736129034</v>
      </c>
      <c r="AB283" s="428">
        <v>47.666360293225821</v>
      </c>
      <c r="AC283" s="428">
        <v>47.666237893793081</v>
      </c>
      <c r="AD283" s="428"/>
      <c r="AE283" s="428"/>
      <c r="AF283" s="428"/>
      <c r="AG283" s="485"/>
      <c r="AH283" s="528">
        <f>AVERAGE(U283:AF283)</f>
        <v>49.711677902054326</v>
      </c>
    </row>
    <row r="284" spans="1:34" ht="105" customHeight="1" thickTop="1" x14ac:dyDescent="0.2">
      <c r="A284" s="837" t="s">
        <v>232</v>
      </c>
      <c r="B284" s="837"/>
      <c r="C284" s="837"/>
      <c r="D284" s="837"/>
      <c r="E284" s="837"/>
      <c r="F284" s="837"/>
      <c r="G284" s="837"/>
      <c r="H284" s="837"/>
      <c r="I284" s="837"/>
      <c r="J284" s="837"/>
      <c r="K284" s="837"/>
      <c r="L284" s="837"/>
      <c r="M284" s="837"/>
      <c r="N284" s="837"/>
      <c r="O284" s="837"/>
      <c r="P284" s="529"/>
      <c r="Q284" s="529"/>
      <c r="R284" s="529"/>
      <c r="S284" s="529"/>
      <c r="T284" s="838" t="s">
        <v>232</v>
      </c>
      <c r="U284" s="838"/>
      <c r="V284" s="838"/>
      <c r="W284" s="838"/>
      <c r="X284" s="838"/>
      <c r="Y284" s="838"/>
      <c r="Z284" s="838"/>
      <c r="AA284" s="838"/>
      <c r="AB284" s="838"/>
      <c r="AC284" s="838"/>
      <c r="AD284" s="838"/>
      <c r="AE284" s="838"/>
      <c r="AF284" s="838"/>
      <c r="AG284" s="838"/>
      <c r="AH284" s="838"/>
    </row>
    <row r="285" spans="1:34" ht="63.75" customHeight="1" x14ac:dyDescent="0.2">
      <c r="A285" s="837"/>
      <c r="B285" s="837"/>
      <c r="C285" s="837"/>
      <c r="D285" s="837"/>
      <c r="E285" s="837"/>
      <c r="F285" s="837"/>
      <c r="G285" s="837"/>
      <c r="H285" s="837"/>
      <c r="I285" s="837"/>
      <c r="J285" s="837"/>
      <c r="K285" s="837"/>
      <c r="L285" s="837"/>
      <c r="M285" s="837"/>
      <c r="N285" s="837"/>
      <c r="O285" s="837"/>
    </row>
    <row r="286" spans="1:34" ht="27.75" customHeight="1" x14ac:dyDescent="0.35">
      <c r="L286" s="559"/>
    </row>
    <row r="287" spans="1:34" ht="27.95" customHeight="1" x14ac:dyDescent="0.35">
      <c r="L287" s="559"/>
    </row>
  </sheetData>
  <mergeCells count="3">
    <mergeCell ref="A284:O284"/>
    <mergeCell ref="T284:AH284"/>
    <mergeCell ref="A285:O285"/>
  </mergeCells>
  <printOptions horizontalCentered="1" verticalCentered="1"/>
  <pageMargins left="0.39370078740157483" right="0.39370078740157483" top="0.39370078740157483" bottom="0.39370078740157483" header="0" footer="0"/>
  <pageSetup scale="1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3:K37"/>
  <sheetViews>
    <sheetView showGridLines="0" workbookViewId="0">
      <selection activeCell="H26" sqref="H26"/>
    </sheetView>
  </sheetViews>
  <sheetFormatPr baseColWidth="10" defaultRowHeight="12" x14ac:dyDescent="0.2"/>
  <cols>
    <col min="1" max="1" width="2.140625" style="277" customWidth="1"/>
    <col min="2" max="2" width="30.140625" style="277" customWidth="1"/>
    <col min="3" max="3" width="24.28515625" style="277" customWidth="1"/>
    <col min="4" max="5" width="17.85546875" style="277" customWidth="1"/>
    <col min="6" max="6" width="2.140625" style="277" customWidth="1"/>
    <col min="7" max="7" width="69" style="277" customWidth="1"/>
    <col min="8" max="8" width="20.5703125" style="277" customWidth="1"/>
    <col min="9" max="9" width="2.7109375" style="277" customWidth="1"/>
    <col min="10" max="10" width="44" style="277" customWidth="1"/>
    <col min="11" max="11" width="19.28515625" style="277" customWidth="1"/>
    <col min="12" max="16384" width="11.42578125" style="277"/>
  </cols>
  <sheetData>
    <row r="3" spans="2:11" ht="12.75" thickBot="1" x14ac:dyDescent="0.25">
      <c r="B3" s="274" t="s">
        <v>163</v>
      </c>
      <c r="C3" s="275" t="s">
        <v>753</v>
      </c>
      <c r="D3" s="276" t="s">
        <v>164</v>
      </c>
      <c r="E3" s="276" t="s">
        <v>393</v>
      </c>
      <c r="G3" s="274" t="s">
        <v>165</v>
      </c>
      <c r="H3" s="275" t="s">
        <v>753</v>
      </c>
      <c r="J3" s="274" t="s">
        <v>166</v>
      </c>
      <c r="K3" s="275" t="s">
        <v>753</v>
      </c>
    </row>
    <row r="4" spans="2:11" ht="15" customHeight="1" thickTop="1" x14ac:dyDescent="0.2">
      <c r="B4" s="343" t="s">
        <v>477</v>
      </c>
      <c r="C4" s="344">
        <v>42644</v>
      </c>
      <c r="D4" s="345">
        <v>112</v>
      </c>
      <c r="E4" s="346" t="s">
        <v>318</v>
      </c>
      <c r="F4" s="278"/>
      <c r="G4" s="530" t="s">
        <v>761</v>
      </c>
      <c r="H4" s="347">
        <v>42675</v>
      </c>
      <c r="I4" s="278"/>
      <c r="J4" s="675" t="s">
        <v>468</v>
      </c>
      <c r="K4" s="347">
        <v>42614</v>
      </c>
    </row>
    <row r="5" spans="2:11" ht="15" customHeight="1" x14ac:dyDescent="0.2">
      <c r="B5" s="675" t="s">
        <v>517</v>
      </c>
      <c r="C5" s="347">
        <v>42644</v>
      </c>
      <c r="D5" s="348">
        <v>236</v>
      </c>
      <c r="E5" s="349" t="s">
        <v>395</v>
      </c>
      <c r="F5" s="278"/>
      <c r="G5" s="530" t="s">
        <v>762</v>
      </c>
      <c r="H5" s="347">
        <v>42675</v>
      </c>
      <c r="I5" s="278"/>
      <c r="J5" s="678" t="s">
        <v>770</v>
      </c>
      <c r="K5" s="352">
        <v>42614</v>
      </c>
    </row>
    <row r="6" spans="2:11" ht="15" customHeight="1" x14ac:dyDescent="0.2">
      <c r="B6" s="350" t="s">
        <v>370</v>
      </c>
      <c r="C6" s="347">
        <v>42644</v>
      </c>
      <c r="D6" s="348">
        <v>50</v>
      </c>
      <c r="E6" s="349" t="s">
        <v>394</v>
      </c>
      <c r="F6" s="278"/>
      <c r="G6" s="530" t="s">
        <v>763</v>
      </c>
      <c r="H6" s="347">
        <v>42826</v>
      </c>
      <c r="I6" s="278"/>
    </row>
    <row r="7" spans="2:11" ht="15" customHeight="1" x14ac:dyDescent="0.2">
      <c r="B7" s="675" t="s">
        <v>479</v>
      </c>
      <c r="C7" s="347">
        <v>42644</v>
      </c>
      <c r="D7" s="348">
        <v>51.6</v>
      </c>
      <c r="E7" s="349" t="s">
        <v>394</v>
      </c>
      <c r="F7" s="278"/>
      <c r="G7" s="530" t="s">
        <v>765</v>
      </c>
      <c r="H7" s="347">
        <v>43252</v>
      </c>
      <c r="I7" s="278"/>
    </row>
    <row r="8" spans="2:11" ht="15" customHeight="1" x14ac:dyDescent="0.2">
      <c r="B8" s="350" t="s">
        <v>478</v>
      </c>
      <c r="C8" s="347">
        <v>42644</v>
      </c>
      <c r="D8" s="348">
        <v>34</v>
      </c>
      <c r="E8" s="349" t="s">
        <v>394</v>
      </c>
      <c r="F8" s="278"/>
      <c r="G8" s="530" t="s">
        <v>766</v>
      </c>
      <c r="H8" s="347">
        <v>43435</v>
      </c>
      <c r="I8" s="278"/>
    </row>
    <row r="9" spans="2:11" ht="15" customHeight="1" x14ac:dyDescent="0.2">
      <c r="B9" s="350" t="s">
        <v>414</v>
      </c>
      <c r="C9" s="347">
        <v>42675</v>
      </c>
      <c r="D9" s="348">
        <v>100</v>
      </c>
      <c r="E9" s="351" t="s">
        <v>394</v>
      </c>
      <c r="F9" s="278"/>
      <c r="G9" s="530" t="s">
        <v>767</v>
      </c>
      <c r="H9" s="347">
        <v>43617</v>
      </c>
      <c r="I9" s="278"/>
    </row>
    <row r="10" spans="2:11" ht="15" customHeight="1" x14ac:dyDescent="0.2">
      <c r="B10" s="350" t="s">
        <v>751</v>
      </c>
      <c r="C10" s="347">
        <v>42675</v>
      </c>
      <c r="D10" s="348">
        <v>154.92200000000003</v>
      </c>
      <c r="E10" s="349" t="s">
        <v>395</v>
      </c>
      <c r="F10" s="278"/>
      <c r="G10" s="530" t="s">
        <v>768</v>
      </c>
      <c r="H10" s="347">
        <v>43617</v>
      </c>
      <c r="I10" s="278"/>
    </row>
    <row r="11" spans="2:11" ht="15" customHeight="1" x14ac:dyDescent="0.2">
      <c r="B11" s="350" t="s">
        <v>466</v>
      </c>
      <c r="C11" s="347">
        <v>42705</v>
      </c>
      <c r="D11" s="348">
        <v>48</v>
      </c>
      <c r="E11" s="351" t="s">
        <v>467</v>
      </c>
      <c r="F11" s="278"/>
      <c r="G11" s="530" t="s">
        <v>497</v>
      </c>
      <c r="H11" s="347">
        <v>43617</v>
      </c>
      <c r="I11" s="278"/>
    </row>
    <row r="12" spans="2:11" ht="15" customHeight="1" x14ac:dyDescent="0.2">
      <c r="B12" s="350" t="s">
        <v>752</v>
      </c>
      <c r="C12" s="347">
        <v>42705</v>
      </c>
      <c r="D12" s="348">
        <v>84</v>
      </c>
      <c r="E12" s="349" t="s">
        <v>394</v>
      </c>
      <c r="F12" s="278"/>
      <c r="G12" s="678" t="s">
        <v>769</v>
      </c>
      <c r="H12" s="352">
        <v>44166</v>
      </c>
      <c r="I12" s="278"/>
    </row>
    <row r="13" spans="2:11" ht="15" customHeight="1" x14ac:dyDescent="0.2">
      <c r="B13" s="350" t="s">
        <v>593</v>
      </c>
      <c r="C13" s="347">
        <v>42736</v>
      </c>
      <c r="D13" s="348">
        <v>42</v>
      </c>
      <c r="E13" s="349" t="s">
        <v>394</v>
      </c>
      <c r="F13" s="278"/>
      <c r="I13" s="278"/>
    </row>
    <row r="14" spans="2:11" ht="15" customHeight="1" x14ac:dyDescent="0.2">
      <c r="B14" s="350" t="s">
        <v>594</v>
      </c>
      <c r="C14" s="347">
        <v>42767</v>
      </c>
      <c r="D14" s="348">
        <v>20</v>
      </c>
      <c r="E14" s="349" t="s">
        <v>394</v>
      </c>
    </row>
    <row r="15" spans="2:11" ht="15" customHeight="1" x14ac:dyDescent="0.2">
      <c r="B15" s="350" t="s">
        <v>476</v>
      </c>
      <c r="C15" s="347">
        <v>42795</v>
      </c>
      <c r="D15" s="348">
        <v>23</v>
      </c>
      <c r="E15" s="351" t="s">
        <v>394</v>
      </c>
    </row>
    <row r="16" spans="2:11" ht="15" customHeight="1" x14ac:dyDescent="0.2">
      <c r="B16" s="350" t="s">
        <v>515</v>
      </c>
      <c r="C16" s="347">
        <v>42887</v>
      </c>
      <c r="D16" s="348">
        <v>28.9</v>
      </c>
      <c r="E16" s="349" t="s">
        <v>394</v>
      </c>
    </row>
    <row r="17" spans="2:5" ht="15" customHeight="1" x14ac:dyDescent="0.2">
      <c r="B17" s="350" t="s">
        <v>516</v>
      </c>
      <c r="C17" s="347">
        <v>42887</v>
      </c>
      <c r="D17" s="348">
        <v>21.4</v>
      </c>
      <c r="E17" s="349" t="s">
        <v>394</v>
      </c>
    </row>
    <row r="18" spans="2:5" ht="15" customHeight="1" x14ac:dyDescent="0.2">
      <c r="B18" s="350" t="s">
        <v>596</v>
      </c>
      <c r="C18" s="347">
        <v>42887</v>
      </c>
      <c r="D18" s="348">
        <v>30</v>
      </c>
      <c r="E18" s="349" t="s">
        <v>394</v>
      </c>
    </row>
    <row r="19" spans="2:5" ht="15" customHeight="1" x14ac:dyDescent="0.2">
      <c r="B19" s="350" t="s">
        <v>597</v>
      </c>
      <c r="C19" s="347">
        <v>42887</v>
      </c>
      <c r="D19" s="348">
        <v>34.6</v>
      </c>
      <c r="E19" s="349" t="s">
        <v>394</v>
      </c>
    </row>
    <row r="20" spans="2:5" ht="15" customHeight="1" x14ac:dyDescent="0.2">
      <c r="B20" s="350" t="s">
        <v>518</v>
      </c>
      <c r="C20" s="347">
        <v>42887</v>
      </c>
      <c r="D20" s="348">
        <v>110</v>
      </c>
      <c r="E20" s="349" t="s">
        <v>754</v>
      </c>
    </row>
    <row r="21" spans="2:5" ht="15" customHeight="1" x14ac:dyDescent="0.2">
      <c r="B21" s="350" t="s">
        <v>434</v>
      </c>
      <c r="C21" s="347">
        <v>42979</v>
      </c>
      <c r="D21" s="348">
        <v>18</v>
      </c>
      <c r="E21" s="349" t="s">
        <v>394</v>
      </c>
    </row>
    <row r="22" spans="2:5" ht="15" customHeight="1" x14ac:dyDescent="0.2">
      <c r="B22" s="350" t="s">
        <v>595</v>
      </c>
      <c r="C22" s="347">
        <v>42979</v>
      </c>
      <c r="D22" s="348">
        <v>22</v>
      </c>
      <c r="E22" s="349" t="s">
        <v>394</v>
      </c>
    </row>
    <row r="23" spans="2:5" ht="15" customHeight="1" x14ac:dyDescent="0.2">
      <c r="B23" s="675" t="s">
        <v>416</v>
      </c>
      <c r="C23" s="347">
        <v>42979</v>
      </c>
      <c r="D23" s="348">
        <v>98</v>
      </c>
      <c r="E23" s="349" t="s">
        <v>394</v>
      </c>
    </row>
    <row r="24" spans="2:5" ht="15" customHeight="1" x14ac:dyDescent="0.2">
      <c r="B24" s="350" t="s">
        <v>494</v>
      </c>
      <c r="C24" s="347">
        <v>43009</v>
      </c>
      <c r="D24" s="348">
        <v>25</v>
      </c>
      <c r="E24" s="349" t="s">
        <v>394</v>
      </c>
    </row>
    <row r="25" spans="2:5" ht="15" customHeight="1" x14ac:dyDescent="0.2">
      <c r="B25" s="350" t="s">
        <v>480</v>
      </c>
      <c r="C25" s="347">
        <v>43009</v>
      </c>
      <c r="D25" s="348">
        <v>27</v>
      </c>
      <c r="E25" s="349" t="s">
        <v>394</v>
      </c>
    </row>
    <row r="26" spans="2:5" ht="15" customHeight="1" x14ac:dyDescent="0.2">
      <c r="B26" s="350" t="s">
        <v>451</v>
      </c>
      <c r="C26" s="347">
        <v>43132</v>
      </c>
      <c r="D26" s="348">
        <v>375</v>
      </c>
      <c r="E26" s="349" t="s">
        <v>395</v>
      </c>
    </row>
    <row r="27" spans="2:5" ht="15" customHeight="1" x14ac:dyDescent="0.2">
      <c r="B27" s="353" t="s">
        <v>496</v>
      </c>
      <c r="C27" s="352">
        <v>43252</v>
      </c>
      <c r="D27" s="561">
        <v>50</v>
      </c>
      <c r="E27" s="674" t="s">
        <v>394</v>
      </c>
    </row>
    <row r="28" spans="2:5" ht="15" customHeight="1" x14ac:dyDescent="0.2">
      <c r="C28" s="676"/>
      <c r="D28" s="676"/>
      <c r="E28" s="676"/>
    </row>
    <row r="29" spans="2:5" ht="15" customHeight="1" x14ac:dyDescent="0.2">
      <c r="C29" s="676"/>
      <c r="D29" s="676"/>
      <c r="E29" s="676"/>
    </row>
    <row r="30" spans="2:5" ht="15" customHeight="1" x14ac:dyDescent="0.2"/>
    <row r="31" spans="2:5" ht="15" customHeight="1" x14ac:dyDescent="0.2">
      <c r="B31" s="277" t="s">
        <v>755</v>
      </c>
    </row>
    <row r="32" spans="2:5" ht="15" customHeight="1" x14ac:dyDescent="0.2">
      <c r="B32" s="277" t="s">
        <v>756</v>
      </c>
    </row>
    <row r="33" spans="2:2" ht="15" customHeight="1" x14ac:dyDescent="0.2"/>
    <row r="34" spans="2:2" ht="15" customHeight="1" x14ac:dyDescent="0.2"/>
    <row r="35" spans="2:2" ht="15" customHeight="1" x14ac:dyDescent="0.2">
      <c r="B35" s="673"/>
    </row>
    <row r="36" spans="2:2" ht="15" customHeight="1" x14ac:dyDescent="0.2">
      <c r="B36" s="673"/>
    </row>
    <row r="37" spans="2:2" ht="15" customHeight="1" x14ac:dyDescent="0.2">
      <c r="B37" s="677"/>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7:I17"/>
  <sheetViews>
    <sheetView workbookViewId="0">
      <selection activeCell="G7" sqref="G7:H17"/>
    </sheetView>
  </sheetViews>
  <sheetFormatPr baseColWidth="10" defaultRowHeight="12.75" x14ac:dyDescent="0.2"/>
  <sheetData>
    <row r="7" spans="6:9" x14ac:dyDescent="0.2">
      <c r="F7" t="s">
        <v>757</v>
      </c>
      <c r="G7" t="s">
        <v>758</v>
      </c>
      <c r="H7">
        <v>42614</v>
      </c>
      <c r="I7" t="s">
        <v>759</v>
      </c>
    </row>
    <row r="8" spans="6:9" x14ac:dyDescent="0.2">
      <c r="F8" t="s">
        <v>757</v>
      </c>
      <c r="G8" t="s">
        <v>760</v>
      </c>
      <c r="H8">
        <v>42614</v>
      </c>
      <c r="I8" t="s">
        <v>759</v>
      </c>
    </row>
    <row r="9" spans="6:9" x14ac:dyDescent="0.2">
      <c r="F9" t="s">
        <v>286</v>
      </c>
      <c r="G9" t="s">
        <v>761</v>
      </c>
      <c r="H9">
        <v>42675</v>
      </c>
      <c r="I9" t="s">
        <v>759</v>
      </c>
    </row>
    <row r="10" spans="6:9" x14ac:dyDescent="0.2">
      <c r="F10" t="s">
        <v>286</v>
      </c>
      <c r="G10" t="s">
        <v>762</v>
      </c>
      <c r="H10">
        <v>42675</v>
      </c>
      <c r="I10">
        <v>290</v>
      </c>
    </row>
    <row r="11" spans="6:9" x14ac:dyDescent="0.2">
      <c r="F11" t="s">
        <v>286</v>
      </c>
      <c r="G11" t="s">
        <v>763</v>
      </c>
      <c r="H11">
        <v>42826</v>
      </c>
      <c r="I11">
        <v>290</v>
      </c>
    </row>
    <row r="12" spans="6:9" x14ac:dyDescent="0.2">
      <c r="F12" t="s">
        <v>764</v>
      </c>
      <c r="G12" t="s">
        <v>765</v>
      </c>
      <c r="H12">
        <v>43252</v>
      </c>
      <c r="I12">
        <v>1500</v>
      </c>
    </row>
    <row r="13" spans="6:9" x14ac:dyDescent="0.2">
      <c r="F13" t="s">
        <v>286</v>
      </c>
      <c r="G13" t="s">
        <v>766</v>
      </c>
      <c r="H13">
        <v>43435</v>
      </c>
      <c r="I13" t="s">
        <v>759</v>
      </c>
    </row>
    <row r="14" spans="6:9" x14ac:dyDescent="0.2">
      <c r="F14" t="s">
        <v>286</v>
      </c>
      <c r="G14" t="s">
        <v>767</v>
      </c>
      <c r="H14">
        <v>43617</v>
      </c>
      <c r="I14" t="s">
        <v>759</v>
      </c>
    </row>
    <row r="15" spans="6:9" x14ac:dyDescent="0.2">
      <c r="F15" t="s">
        <v>286</v>
      </c>
      <c r="G15" t="s">
        <v>768</v>
      </c>
      <c r="H15">
        <v>43617</v>
      </c>
      <c r="I15" t="s">
        <v>759</v>
      </c>
    </row>
    <row r="16" spans="6:9" x14ac:dyDescent="0.2">
      <c r="F16" t="s">
        <v>286</v>
      </c>
      <c r="G16" t="s">
        <v>497</v>
      </c>
      <c r="H16">
        <v>43617</v>
      </c>
      <c r="I16" t="s">
        <v>759</v>
      </c>
    </row>
    <row r="17" spans="6:9" x14ac:dyDescent="0.2">
      <c r="F17" t="s">
        <v>286</v>
      </c>
      <c r="G17" t="s">
        <v>769</v>
      </c>
      <c r="H17">
        <v>44166</v>
      </c>
      <c r="I17">
        <v>1500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12"/>
  <sheetViews>
    <sheetView zoomScaleNormal="100" workbookViewId="0">
      <selection activeCell="I46" sqref="I46"/>
    </sheetView>
  </sheetViews>
  <sheetFormatPr baseColWidth="10" defaultRowHeight="12" x14ac:dyDescent="0.2"/>
  <cols>
    <col min="1" max="1" width="3.42578125" style="27" customWidth="1"/>
    <col min="2" max="2" width="3.42578125" style="205" customWidth="1"/>
    <col min="3" max="3" width="5.5703125" style="66" customWidth="1"/>
    <col min="4" max="5" width="5.5703125" style="66" bestFit="1" customWidth="1"/>
    <col min="6" max="6" width="7.5703125" style="66" bestFit="1" customWidth="1"/>
    <col min="7" max="7" width="36.140625" style="66" bestFit="1" customWidth="1"/>
    <col min="8" max="12" width="11.42578125" style="27"/>
    <col min="13" max="13" width="20.28515625" style="27" customWidth="1"/>
    <col min="14" max="14" width="9.7109375" style="27" customWidth="1"/>
    <col min="15" max="16384" width="11.42578125" style="27"/>
  </cols>
  <sheetData>
    <row r="1" spans="1:17" ht="12.75" thickBot="1" x14ac:dyDescent="0.25">
      <c r="C1" s="160" t="s">
        <v>29</v>
      </c>
    </row>
    <row r="2" spans="1:17" ht="12.75" thickBot="1" x14ac:dyDescent="0.25">
      <c r="M2" s="775" t="s">
        <v>76</v>
      </c>
      <c r="N2" s="775"/>
    </row>
    <row r="3" spans="1:17" ht="12.75" thickBot="1" x14ac:dyDescent="0.25">
      <c r="C3" s="66" t="s">
        <v>73</v>
      </c>
      <c r="D3" s="66" t="s">
        <v>9</v>
      </c>
      <c r="E3" s="66" t="s">
        <v>7</v>
      </c>
      <c r="F3" s="66" t="s">
        <v>74</v>
      </c>
      <c r="G3" s="66" t="s">
        <v>75</v>
      </c>
      <c r="M3" s="376" t="s">
        <v>77</v>
      </c>
      <c r="N3" s="377" t="s">
        <v>78</v>
      </c>
    </row>
    <row r="4" spans="1:17" x14ac:dyDescent="0.2">
      <c r="A4" s="27" t="s">
        <v>457</v>
      </c>
      <c r="B4" s="27"/>
      <c r="C4" s="374">
        <v>1</v>
      </c>
      <c r="D4" s="374">
        <v>1</v>
      </c>
      <c r="E4" s="374">
        <v>7</v>
      </c>
      <c r="F4" s="374">
        <v>2016</v>
      </c>
      <c r="G4" s="375">
        <v>2341.0209</v>
      </c>
      <c r="M4" s="27" t="s">
        <v>17</v>
      </c>
      <c r="N4" s="157">
        <f>AVERAGE(G4:G2210)</f>
        <v>2204.488009424555</v>
      </c>
    </row>
    <row r="5" spans="1:17" x14ac:dyDescent="0.2">
      <c r="C5" s="374">
        <v>2</v>
      </c>
      <c r="D5" s="374">
        <v>1</v>
      </c>
      <c r="E5" s="374">
        <v>7</v>
      </c>
      <c r="F5" s="374">
        <v>2016</v>
      </c>
      <c r="G5" s="375">
        <v>2317.4088999999999</v>
      </c>
      <c r="M5" s="27" t="s">
        <v>26</v>
      </c>
      <c r="N5" s="157">
        <f>STDEV(G4:G2210)</f>
        <v>113.4670371950337</v>
      </c>
      <c r="O5" s="26" t="s">
        <v>228</v>
      </c>
      <c r="P5" s="27" t="s">
        <v>7</v>
      </c>
      <c r="Q5" s="26" t="s">
        <v>73</v>
      </c>
    </row>
    <row r="6" spans="1:17" x14ac:dyDescent="0.2">
      <c r="C6" s="374">
        <v>3</v>
      </c>
      <c r="D6" s="374">
        <v>1</v>
      </c>
      <c r="E6" s="374">
        <v>7</v>
      </c>
      <c r="F6" s="374">
        <v>2016</v>
      </c>
      <c r="G6" s="375">
        <v>2276.6037000000001</v>
      </c>
      <c r="M6" s="27" t="s">
        <v>79</v>
      </c>
      <c r="N6" s="157">
        <f>MIN(G4:G2210)</f>
        <v>1822.8439000000001</v>
      </c>
      <c r="O6" s="28">
        <f>INDEX($D$4:$D$2212,MATCH(N6,$G$4:$G$2212,0))</f>
        <v>4</v>
      </c>
      <c r="P6" s="28">
        <f>INDEX($E$4:$E$2212,MATCH(N6,$G$4:$G$2212,0))</f>
        <v>8</v>
      </c>
      <c r="Q6" s="28">
        <f>INDEX($C$4:$C$2212,MATCH(N6,$G$4:$G$2212,0))</f>
        <v>14</v>
      </c>
    </row>
    <row r="7" spans="1:17" ht="12.75" thickBot="1" x14ac:dyDescent="0.25">
      <c r="B7" s="27"/>
      <c r="C7" s="374">
        <v>4</v>
      </c>
      <c r="D7" s="374">
        <v>1</v>
      </c>
      <c r="E7" s="374">
        <v>7</v>
      </c>
      <c r="F7" s="374">
        <v>2016</v>
      </c>
      <c r="G7" s="375">
        <v>2271.1430999999998</v>
      </c>
      <c r="M7" s="27" t="s">
        <v>80</v>
      </c>
      <c r="N7" s="157">
        <f>MAX(G4:G2210)</f>
        <v>2461.9405999999999</v>
      </c>
      <c r="O7" s="28">
        <f>INDEX($D$4:$D$2212,MATCH(N7,$G$4:$G$2212,0))</f>
        <v>13</v>
      </c>
      <c r="P7" s="28">
        <f>INDEX($E$4:$E$2212,MATCH(N7,$G$4:$G$2212,0))</f>
        <v>9</v>
      </c>
      <c r="Q7" s="28">
        <f>INDEX($C$4:$C$2212,MATCH(N7,$G$4:$G$2212,0))</f>
        <v>1</v>
      </c>
    </row>
    <row r="8" spans="1:17" x14ac:dyDescent="0.2">
      <c r="C8" s="374">
        <v>5</v>
      </c>
      <c r="D8" s="374">
        <v>1</v>
      </c>
      <c r="E8" s="374">
        <v>7</v>
      </c>
      <c r="F8" s="374">
        <v>2016</v>
      </c>
      <c r="G8" s="375">
        <v>2246.3274999999999</v>
      </c>
      <c r="M8" s="158" t="s">
        <v>81</v>
      </c>
      <c r="N8" s="159">
        <f>+N4/N7</f>
        <v>0.89542696904407648</v>
      </c>
    </row>
    <row r="9" spans="1:17" ht="12.75" thickBot="1" x14ac:dyDescent="0.25">
      <c r="C9" s="374">
        <v>6</v>
      </c>
      <c r="D9" s="374">
        <v>1</v>
      </c>
      <c r="E9" s="374">
        <v>7</v>
      </c>
      <c r="F9" s="374">
        <v>2016</v>
      </c>
      <c r="G9" s="375">
        <v>2229.3960999999999</v>
      </c>
      <c r="M9" s="378" t="s">
        <v>82</v>
      </c>
      <c r="N9" s="379">
        <f>+N5/N4</f>
        <v>5.1470925090063152E-2</v>
      </c>
    </row>
    <row r="10" spans="1:17" x14ac:dyDescent="0.2">
      <c r="C10" s="374">
        <v>7</v>
      </c>
      <c r="D10" s="374">
        <v>1</v>
      </c>
      <c r="E10" s="374">
        <v>7</v>
      </c>
      <c r="F10" s="374">
        <v>2016</v>
      </c>
      <c r="G10" s="375">
        <v>2267.4715999999999</v>
      </c>
    </row>
    <row r="11" spans="1:17" x14ac:dyDescent="0.2">
      <c r="C11" s="374">
        <v>8</v>
      </c>
      <c r="D11" s="374">
        <v>1</v>
      </c>
      <c r="E11" s="374">
        <v>7</v>
      </c>
      <c r="F11" s="374">
        <v>2016</v>
      </c>
      <c r="G11" s="375">
        <v>2270.6779999999999</v>
      </c>
    </row>
    <row r="12" spans="1:17" x14ac:dyDescent="0.2">
      <c r="C12" s="374">
        <v>9</v>
      </c>
      <c r="D12" s="374">
        <v>1</v>
      </c>
      <c r="E12" s="374">
        <v>7</v>
      </c>
      <c r="F12" s="374">
        <v>2016</v>
      </c>
      <c r="G12" s="375">
        <v>2235.6444000000001</v>
      </c>
    </row>
    <row r="13" spans="1:17" x14ac:dyDescent="0.2">
      <c r="C13" s="374">
        <v>10</v>
      </c>
      <c r="D13" s="374">
        <v>1</v>
      </c>
      <c r="E13" s="374">
        <v>7</v>
      </c>
      <c r="F13" s="374">
        <v>2016</v>
      </c>
      <c r="G13" s="375">
        <v>2230.3771999999999</v>
      </c>
    </row>
    <row r="14" spans="1:17" x14ac:dyDescent="0.2">
      <c r="C14" s="374">
        <v>11</v>
      </c>
      <c r="D14" s="374">
        <v>1</v>
      </c>
      <c r="E14" s="374">
        <v>7</v>
      </c>
      <c r="F14" s="374">
        <v>2016</v>
      </c>
      <c r="G14" s="375">
        <v>2206.9744000000001</v>
      </c>
    </row>
    <row r="15" spans="1:17" x14ac:dyDescent="0.2">
      <c r="C15" s="374">
        <v>12</v>
      </c>
      <c r="D15" s="374">
        <v>1</v>
      </c>
      <c r="E15" s="374">
        <v>7</v>
      </c>
      <c r="F15" s="374">
        <v>2016</v>
      </c>
      <c r="G15" s="375">
        <v>2180.6997000000001</v>
      </c>
    </row>
    <row r="16" spans="1:17" x14ac:dyDescent="0.2">
      <c r="C16" s="374">
        <v>13</v>
      </c>
      <c r="D16" s="374">
        <v>1</v>
      </c>
      <c r="E16" s="374">
        <v>7</v>
      </c>
      <c r="F16" s="374">
        <v>2016</v>
      </c>
      <c r="G16" s="375">
        <v>2192.0814</v>
      </c>
    </row>
    <row r="17" spans="3:7" x14ac:dyDescent="0.2">
      <c r="C17" s="374">
        <v>14</v>
      </c>
      <c r="D17" s="374">
        <v>1</v>
      </c>
      <c r="E17" s="374">
        <v>7</v>
      </c>
      <c r="F17" s="374">
        <v>2016</v>
      </c>
      <c r="G17" s="375">
        <v>2222.1300999999999</v>
      </c>
    </row>
    <row r="18" spans="3:7" x14ac:dyDescent="0.2">
      <c r="C18" s="374">
        <v>15</v>
      </c>
      <c r="D18" s="374">
        <v>1</v>
      </c>
      <c r="E18" s="374">
        <v>7</v>
      </c>
      <c r="F18" s="374">
        <v>2016</v>
      </c>
      <c r="G18" s="375">
        <v>2244.9694</v>
      </c>
    </row>
    <row r="19" spans="3:7" x14ac:dyDescent="0.2">
      <c r="C19" s="374">
        <v>16</v>
      </c>
      <c r="D19" s="374">
        <v>1</v>
      </c>
      <c r="E19" s="374">
        <v>7</v>
      </c>
      <c r="F19" s="374">
        <v>2016</v>
      </c>
      <c r="G19" s="375">
        <v>2269.6531</v>
      </c>
    </row>
    <row r="20" spans="3:7" x14ac:dyDescent="0.2">
      <c r="C20" s="374">
        <v>17</v>
      </c>
      <c r="D20" s="374">
        <v>1</v>
      </c>
      <c r="E20" s="374">
        <v>7</v>
      </c>
      <c r="F20" s="374">
        <v>2016</v>
      </c>
      <c r="G20" s="375">
        <v>2307.5439999999999</v>
      </c>
    </row>
    <row r="21" spans="3:7" x14ac:dyDescent="0.2">
      <c r="C21" s="374">
        <v>18</v>
      </c>
      <c r="D21" s="374">
        <v>1</v>
      </c>
      <c r="E21" s="374">
        <v>7</v>
      </c>
      <c r="F21" s="374">
        <v>2016</v>
      </c>
      <c r="G21" s="375">
        <v>2249.1142</v>
      </c>
    </row>
    <row r="22" spans="3:7" x14ac:dyDescent="0.2">
      <c r="C22" s="374">
        <v>19</v>
      </c>
      <c r="D22" s="374">
        <v>1</v>
      </c>
      <c r="E22" s="374">
        <v>7</v>
      </c>
      <c r="F22" s="374">
        <v>2016</v>
      </c>
      <c r="G22" s="375">
        <v>2328.3406</v>
      </c>
    </row>
    <row r="23" spans="3:7" x14ac:dyDescent="0.2">
      <c r="C23" s="374">
        <v>20</v>
      </c>
      <c r="D23" s="374">
        <v>1</v>
      </c>
      <c r="E23" s="374">
        <v>7</v>
      </c>
      <c r="F23" s="374">
        <v>2016</v>
      </c>
      <c r="G23" s="375">
        <v>2385.8933000000002</v>
      </c>
    </row>
    <row r="24" spans="3:7" x14ac:dyDescent="0.2">
      <c r="C24" s="374">
        <v>21</v>
      </c>
      <c r="D24" s="374">
        <v>1</v>
      </c>
      <c r="E24" s="374">
        <v>7</v>
      </c>
      <c r="F24" s="374">
        <v>2016</v>
      </c>
      <c r="G24" s="375">
        <v>2379.9546999999998</v>
      </c>
    </row>
    <row r="25" spans="3:7" x14ac:dyDescent="0.2">
      <c r="C25" s="374">
        <v>22</v>
      </c>
      <c r="D25" s="374">
        <v>1</v>
      </c>
      <c r="E25" s="374">
        <v>7</v>
      </c>
      <c r="F25" s="374">
        <v>2016</v>
      </c>
      <c r="G25" s="375">
        <v>2394.2975000000001</v>
      </c>
    </row>
    <row r="26" spans="3:7" x14ac:dyDescent="0.2">
      <c r="C26" s="374">
        <v>23</v>
      </c>
      <c r="D26" s="374">
        <v>1</v>
      </c>
      <c r="E26" s="374">
        <v>7</v>
      </c>
      <c r="F26" s="374">
        <v>2016</v>
      </c>
      <c r="G26" s="375">
        <v>2391.5387999999998</v>
      </c>
    </row>
    <row r="27" spans="3:7" x14ac:dyDescent="0.2">
      <c r="C27" s="374">
        <v>24</v>
      </c>
      <c r="D27" s="374">
        <v>1</v>
      </c>
      <c r="E27" s="374">
        <v>7</v>
      </c>
      <c r="F27" s="374">
        <v>2016</v>
      </c>
      <c r="G27" s="375">
        <v>2356.1266000000001</v>
      </c>
    </row>
    <row r="28" spans="3:7" x14ac:dyDescent="0.2">
      <c r="C28" s="374">
        <v>1</v>
      </c>
      <c r="D28" s="374">
        <v>2</v>
      </c>
      <c r="E28" s="374">
        <v>7</v>
      </c>
      <c r="F28" s="374">
        <v>2016</v>
      </c>
      <c r="G28" s="375">
        <v>2368.8910999999998</v>
      </c>
    </row>
    <row r="29" spans="3:7" x14ac:dyDescent="0.2">
      <c r="C29" s="374">
        <v>2</v>
      </c>
      <c r="D29" s="374">
        <v>2</v>
      </c>
      <c r="E29" s="374">
        <v>7</v>
      </c>
      <c r="F29" s="374">
        <v>2016</v>
      </c>
      <c r="G29" s="375">
        <v>2316.2006000000001</v>
      </c>
    </row>
    <row r="30" spans="3:7" x14ac:dyDescent="0.2">
      <c r="C30" s="374">
        <v>3</v>
      </c>
      <c r="D30" s="374">
        <v>2</v>
      </c>
      <c r="E30" s="374">
        <v>7</v>
      </c>
      <c r="F30" s="374">
        <v>2016</v>
      </c>
      <c r="G30" s="375">
        <v>2273.1296000000002</v>
      </c>
    </row>
    <row r="31" spans="3:7" x14ac:dyDescent="0.2">
      <c r="C31" s="374">
        <v>4</v>
      </c>
      <c r="D31" s="374">
        <v>2</v>
      </c>
      <c r="E31" s="374">
        <v>7</v>
      </c>
      <c r="F31" s="374">
        <v>2016</v>
      </c>
      <c r="G31" s="375">
        <v>2261.3155999999999</v>
      </c>
    </row>
    <row r="32" spans="3:7" x14ac:dyDescent="0.2">
      <c r="C32" s="374">
        <v>5</v>
      </c>
      <c r="D32" s="374">
        <v>2</v>
      </c>
      <c r="E32" s="374">
        <v>7</v>
      </c>
      <c r="F32" s="374">
        <v>2016</v>
      </c>
      <c r="G32" s="375">
        <v>2271.1873000000001</v>
      </c>
    </row>
    <row r="33" spans="3:7" x14ac:dyDescent="0.2">
      <c r="C33" s="374">
        <v>6</v>
      </c>
      <c r="D33" s="374">
        <v>2</v>
      </c>
      <c r="E33" s="374">
        <v>7</v>
      </c>
      <c r="F33" s="374">
        <v>2016</v>
      </c>
      <c r="G33" s="375">
        <v>2277.9917999999998</v>
      </c>
    </row>
    <row r="34" spans="3:7" x14ac:dyDescent="0.2">
      <c r="C34" s="374">
        <v>7</v>
      </c>
      <c r="D34" s="374">
        <v>2</v>
      </c>
      <c r="E34" s="374">
        <v>7</v>
      </c>
      <c r="F34" s="374">
        <v>2016</v>
      </c>
      <c r="G34" s="375">
        <v>2304.3494000000001</v>
      </c>
    </row>
    <row r="35" spans="3:7" x14ac:dyDescent="0.2">
      <c r="C35" s="374">
        <v>8</v>
      </c>
      <c r="D35" s="374">
        <v>2</v>
      </c>
      <c r="E35" s="374">
        <v>7</v>
      </c>
      <c r="F35" s="374">
        <v>2016</v>
      </c>
      <c r="G35" s="375">
        <v>2287.0783999999999</v>
      </c>
    </row>
    <row r="36" spans="3:7" x14ac:dyDescent="0.2">
      <c r="C36" s="374">
        <v>9</v>
      </c>
      <c r="D36" s="374">
        <v>2</v>
      </c>
      <c r="E36" s="374">
        <v>7</v>
      </c>
      <c r="F36" s="374">
        <v>2016</v>
      </c>
      <c r="G36" s="375">
        <v>2261.2678000000001</v>
      </c>
    </row>
    <row r="37" spans="3:7" x14ac:dyDescent="0.2">
      <c r="C37" s="374">
        <v>10</v>
      </c>
      <c r="D37" s="374">
        <v>2</v>
      </c>
      <c r="E37" s="374">
        <v>7</v>
      </c>
      <c r="F37" s="374">
        <v>2016</v>
      </c>
      <c r="G37" s="375">
        <v>2292.4929999999999</v>
      </c>
    </row>
    <row r="38" spans="3:7" x14ac:dyDescent="0.2">
      <c r="C38" s="374">
        <v>11</v>
      </c>
      <c r="D38" s="374">
        <v>2</v>
      </c>
      <c r="E38" s="374">
        <v>7</v>
      </c>
      <c r="F38" s="374">
        <v>2016</v>
      </c>
      <c r="G38" s="375">
        <v>2289.3748000000001</v>
      </c>
    </row>
    <row r="39" spans="3:7" x14ac:dyDescent="0.2">
      <c r="C39" s="374">
        <v>12</v>
      </c>
      <c r="D39" s="374">
        <v>2</v>
      </c>
      <c r="E39" s="374">
        <v>7</v>
      </c>
      <c r="F39" s="374">
        <v>2016</v>
      </c>
      <c r="G39" s="375">
        <v>2292.9816000000001</v>
      </c>
    </row>
    <row r="40" spans="3:7" x14ac:dyDescent="0.2">
      <c r="C40" s="374">
        <v>13</v>
      </c>
      <c r="D40" s="374">
        <v>2</v>
      </c>
      <c r="E40" s="374">
        <v>7</v>
      </c>
      <c r="F40" s="374">
        <v>2016</v>
      </c>
      <c r="G40" s="375">
        <v>2241.6055000000001</v>
      </c>
    </row>
    <row r="41" spans="3:7" x14ac:dyDescent="0.2">
      <c r="C41" s="374">
        <v>14</v>
      </c>
      <c r="D41" s="374">
        <v>2</v>
      </c>
      <c r="E41" s="374">
        <v>7</v>
      </c>
      <c r="F41" s="374">
        <v>2016</v>
      </c>
      <c r="G41" s="375">
        <v>2176.8249000000001</v>
      </c>
    </row>
    <row r="42" spans="3:7" x14ac:dyDescent="0.2">
      <c r="C42" s="374">
        <v>15</v>
      </c>
      <c r="D42" s="374">
        <v>2</v>
      </c>
      <c r="E42" s="374">
        <v>7</v>
      </c>
      <c r="F42" s="374">
        <v>2016</v>
      </c>
      <c r="G42" s="375">
        <v>2196.4490000000001</v>
      </c>
    </row>
    <row r="43" spans="3:7" x14ac:dyDescent="0.2">
      <c r="C43" s="374">
        <v>16</v>
      </c>
      <c r="D43" s="374">
        <v>2</v>
      </c>
      <c r="E43" s="374">
        <v>7</v>
      </c>
      <c r="F43" s="374">
        <v>2016</v>
      </c>
      <c r="G43" s="375">
        <v>2203.5108</v>
      </c>
    </row>
    <row r="44" spans="3:7" x14ac:dyDescent="0.2">
      <c r="C44" s="374">
        <v>17</v>
      </c>
      <c r="D44" s="374">
        <v>2</v>
      </c>
      <c r="E44" s="374">
        <v>7</v>
      </c>
      <c r="F44" s="374">
        <v>2016</v>
      </c>
      <c r="G44" s="375">
        <v>2168.5232999999998</v>
      </c>
    </row>
    <row r="45" spans="3:7" x14ac:dyDescent="0.2">
      <c r="C45" s="374">
        <v>18</v>
      </c>
      <c r="D45" s="374">
        <v>2</v>
      </c>
      <c r="E45" s="374">
        <v>7</v>
      </c>
      <c r="F45" s="374">
        <v>2016</v>
      </c>
      <c r="G45" s="375">
        <v>2078.86</v>
      </c>
    </row>
    <row r="46" spans="3:7" x14ac:dyDescent="0.2">
      <c r="C46" s="374">
        <v>19</v>
      </c>
      <c r="D46" s="374">
        <v>2</v>
      </c>
      <c r="E46" s="374">
        <v>7</v>
      </c>
      <c r="F46" s="374">
        <v>2016</v>
      </c>
      <c r="G46" s="375">
        <v>2145.0183000000002</v>
      </c>
    </row>
    <row r="47" spans="3:7" x14ac:dyDescent="0.2">
      <c r="C47" s="374">
        <v>20</v>
      </c>
      <c r="D47" s="374">
        <v>2</v>
      </c>
      <c r="E47" s="374">
        <v>7</v>
      </c>
      <c r="F47" s="374">
        <v>2016</v>
      </c>
      <c r="G47" s="375">
        <v>2214.7705999999998</v>
      </c>
    </row>
    <row r="48" spans="3:7" x14ac:dyDescent="0.2">
      <c r="C48" s="374">
        <v>21</v>
      </c>
      <c r="D48" s="374">
        <v>2</v>
      </c>
      <c r="E48" s="374">
        <v>7</v>
      </c>
      <c r="F48" s="374">
        <v>2016</v>
      </c>
      <c r="G48" s="375">
        <v>2250.6932999999999</v>
      </c>
    </row>
    <row r="49" spans="3:7" x14ac:dyDescent="0.2">
      <c r="C49" s="374">
        <v>22</v>
      </c>
      <c r="D49" s="374">
        <v>2</v>
      </c>
      <c r="E49" s="374">
        <v>7</v>
      </c>
      <c r="F49" s="374">
        <v>2016</v>
      </c>
      <c r="G49" s="375">
        <v>2311.7955999999999</v>
      </c>
    </row>
    <row r="50" spans="3:7" x14ac:dyDescent="0.2">
      <c r="C50" s="374">
        <v>23</v>
      </c>
      <c r="D50" s="374">
        <v>2</v>
      </c>
      <c r="E50" s="374">
        <v>7</v>
      </c>
      <c r="F50" s="374">
        <v>2016</v>
      </c>
      <c r="G50" s="375">
        <v>2322.4063999999998</v>
      </c>
    </row>
    <row r="51" spans="3:7" x14ac:dyDescent="0.2">
      <c r="C51" s="374">
        <v>24</v>
      </c>
      <c r="D51" s="374">
        <v>2</v>
      </c>
      <c r="E51" s="374">
        <v>7</v>
      </c>
      <c r="F51" s="374">
        <v>2016</v>
      </c>
      <c r="G51" s="375">
        <v>2318.3645999999999</v>
      </c>
    </row>
    <row r="52" spans="3:7" x14ac:dyDescent="0.2">
      <c r="C52" s="374">
        <v>1</v>
      </c>
      <c r="D52" s="374">
        <v>3</v>
      </c>
      <c r="E52" s="374">
        <v>7</v>
      </c>
      <c r="F52" s="374">
        <v>2016</v>
      </c>
      <c r="G52" s="375">
        <v>2298.9367000000002</v>
      </c>
    </row>
    <row r="53" spans="3:7" x14ac:dyDescent="0.2">
      <c r="C53" s="374">
        <v>2</v>
      </c>
      <c r="D53" s="374">
        <v>3</v>
      </c>
      <c r="E53" s="374">
        <v>7</v>
      </c>
      <c r="F53" s="374">
        <v>2016</v>
      </c>
      <c r="G53" s="375">
        <v>2294.9380999999998</v>
      </c>
    </row>
    <row r="54" spans="3:7" x14ac:dyDescent="0.2">
      <c r="C54" s="374">
        <v>3</v>
      </c>
      <c r="D54" s="374">
        <v>3</v>
      </c>
      <c r="E54" s="374">
        <v>7</v>
      </c>
      <c r="F54" s="374">
        <v>2016</v>
      </c>
      <c r="G54" s="375">
        <v>2272.346</v>
      </c>
    </row>
    <row r="55" spans="3:7" x14ac:dyDescent="0.2">
      <c r="C55" s="374">
        <v>4</v>
      </c>
      <c r="D55" s="374">
        <v>3</v>
      </c>
      <c r="E55" s="374">
        <v>7</v>
      </c>
      <c r="F55" s="374">
        <v>2016</v>
      </c>
      <c r="G55" s="375">
        <v>2259.7438000000002</v>
      </c>
    </row>
    <row r="56" spans="3:7" x14ac:dyDescent="0.2">
      <c r="C56" s="374">
        <v>5</v>
      </c>
      <c r="D56" s="374">
        <v>3</v>
      </c>
      <c r="E56" s="374">
        <v>7</v>
      </c>
      <c r="F56" s="374">
        <v>2016</v>
      </c>
      <c r="G56" s="375">
        <v>2252.4571000000001</v>
      </c>
    </row>
    <row r="57" spans="3:7" x14ac:dyDescent="0.2">
      <c r="C57" s="374">
        <v>6</v>
      </c>
      <c r="D57" s="374">
        <v>3</v>
      </c>
      <c r="E57" s="374">
        <v>7</v>
      </c>
      <c r="F57" s="374">
        <v>2016</v>
      </c>
      <c r="G57" s="375">
        <v>2246.9666999999999</v>
      </c>
    </row>
    <row r="58" spans="3:7" x14ac:dyDescent="0.2">
      <c r="C58" s="374">
        <v>7</v>
      </c>
      <c r="D58" s="374">
        <v>3</v>
      </c>
      <c r="E58" s="374">
        <v>7</v>
      </c>
      <c r="F58" s="374">
        <v>2016</v>
      </c>
      <c r="G58" s="375">
        <v>2271.9153999999999</v>
      </c>
    </row>
    <row r="59" spans="3:7" x14ac:dyDescent="0.2">
      <c r="C59" s="374">
        <v>8</v>
      </c>
      <c r="D59" s="374">
        <v>3</v>
      </c>
      <c r="E59" s="374">
        <v>7</v>
      </c>
      <c r="F59" s="374">
        <v>2016</v>
      </c>
      <c r="G59" s="375">
        <v>2249.5243999999998</v>
      </c>
    </row>
    <row r="60" spans="3:7" x14ac:dyDescent="0.2">
      <c r="C60" s="374">
        <v>9</v>
      </c>
      <c r="D60" s="374">
        <v>3</v>
      </c>
      <c r="E60" s="374">
        <v>7</v>
      </c>
      <c r="F60" s="374">
        <v>2016</v>
      </c>
      <c r="G60" s="375">
        <v>2178.4603000000002</v>
      </c>
    </row>
    <row r="61" spans="3:7" x14ac:dyDescent="0.2">
      <c r="C61" s="374">
        <v>10</v>
      </c>
      <c r="D61" s="374">
        <v>3</v>
      </c>
      <c r="E61" s="374">
        <v>7</v>
      </c>
      <c r="F61" s="374">
        <v>2016</v>
      </c>
      <c r="G61" s="375">
        <v>2208.7867999999999</v>
      </c>
    </row>
    <row r="62" spans="3:7" x14ac:dyDescent="0.2">
      <c r="C62" s="374">
        <v>11</v>
      </c>
      <c r="D62" s="374">
        <v>3</v>
      </c>
      <c r="E62" s="374">
        <v>7</v>
      </c>
      <c r="F62" s="374">
        <v>2016</v>
      </c>
      <c r="G62" s="375">
        <v>2210.2501000000002</v>
      </c>
    </row>
    <row r="63" spans="3:7" x14ac:dyDescent="0.2">
      <c r="C63" s="374">
        <v>12</v>
      </c>
      <c r="D63" s="374">
        <v>3</v>
      </c>
      <c r="E63" s="374">
        <v>7</v>
      </c>
      <c r="F63" s="374">
        <v>2016</v>
      </c>
      <c r="G63" s="375">
        <v>2216.3107</v>
      </c>
    </row>
    <row r="64" spans="3:7" x14ac:dyDescent="0.2">
      <c r="C64" s="374">
        <v>13</v>
      </c>
      <c r="D64" s="374">
        <v>3</v>
      </c>
      <c r="E64" s="374">
        <v>7</v>
      </c>
      <c r="F64" s="374">
        <v>2016</v>
      </c>
      <c r="G64" s="375">
        <v>2220.6900999999998</v>
      </c>
    </row>
    <row r="65" spans="3:7" x14ac:dyDescent="0.2">
      <c r="C65" s="374">
        <v>14</v>
      </c>
      <c r="D65" s="374">
        <v>3</v>
      </c>
      <c r="E65" s="374">
        <v>7</v>
      </c>
      <c r="F65" s="374">
        <v>2016</v>
      </c>
      <c r="G65" s="375">
        <v>2174.5895999999998</v>
      </c>
    </row>
    <row r="66" spans="3:7" x14ac:dyDescent="0.2">
      <c r="C66" s="374">
        <v>15</v>
      </c>
      <c r="D66" s="374">
        <v>3</v>
      </c>
      <c r="E66" s="374">
        <v>7</v>
      </c>
      <c r="F66" s="374">
        <v>2016</v>
      </c>
      <c r="G66" s="375">
        <v>2112.0428000000002</v>
      </c>
    </row>
    <row r="67" spans="3:7" x14ac:dyDescent="0.2">
      <c r="C67" s="374">
        <v>16</v>
      </c>
      <c r="D67" s="374">
        <v>3</v>
      </c>
      <c r="E67" s="374">
        <v>7</v>
      </c>
      <c r="F67" s="374">
        <v>2016</v>
      </c>
      <c r="G67" s="375">
        <v>2079.7732000000001</v>
      </c>
    </row>
    <row r="68" spans="3:7" x14ac:dyDescent="0.2">
      <c r="C68" s="374">
        <v>17</v>
      </c>
      <c r="D68" s="374">
        <v>3</v>
      </c>
      <c r="E68" s="374">
        <v>7</v>
      </c>
      <c r="F68" s="374">
        <v>2016</v>
      </c>
      <c r="G68" s="375">
        <v>2116.1513</v>
      </c>
    </row>
    <row r="69" spans="3:7" x14ac:dyDescent="0.2">
      <c r="C69" s="374">
        <v>18</v>
      </c>
      <c r="D69" s="374">
        <v>3</v>
      </c>
      <c r="E69" s="374">
        <v>7</v>
      </c>
      <c r="F69" s="374">
        <v>2016</v>
      </c>
      <c r="G69" s="375">
        <v>2136.3386</v>
      </c>
    </row>
    <row r="70" spans="3:7" x14ac:dyDescent="0.2">
      <c r="C70" s="374">
        <v>19</v>
      </c>
      <c r="D70" s="374">
        <v>3</v>
      </c>
      <c r="E70" s="374">
        <v>7</v>
      </c>
      <c r="F70" s="374">
        <v>2016</v>
      </c>
      <c r="G70" s="375">
        <v>2205.9281999999998</v>
      </c>
    </row>
    <row r="71" spans="3:7" x14ac:dyDescent="0.2">
      <c r="C71" s="374">
        <v>20</v>
      </c>
      <c r="D71" s="374">
        <v>3</v>
      </c>
      <c r="E71" s="374">
        <v>7</v>
      </c>
      <c r="F71" s="374">
        <v>2016</v>
      </c>
      <c r="G71" s="375">
        <v>2267.7411999999999</v>
      </c>
    </row>
    <row r="72" spans="3:7" x14ac:dyDescent="0.2">
      <c r="C72" s="374">
        <v>21</v>
      </c>
      <c r="D72" s="374">
        <v>3</v>
      </c>
      <c r="E72" s="374">
        <v>7</v>
      </c>
      <c r="F72" s="374">
        <v>2016</v>
      </c>
      <c r="G72" s="375">
        <v>2239.6107999999999</v>
      </c>
    </row>
    <row r="73" spans="3:7" x14ac:dyDescent="0.2">
      <c r="C73" s="374">
        <v>22</v>
      </c>
      <c r="D73" s="374">
        <v>3</v>
      </c>
      <c r="E73" s="374">
        <v>7</v>
      </c>
      <c r="F73" s="374">
        <v>2016</v>
      </c>
      <c r="G73" s="375">
        <v>2282.1215000000002</v>
      </c>
    </row>
    <row r="74" spans="3:7" x14ac:dyDescent="0.2">
      <c r="C74" s="374">
        <v>23</v>
      </c>
      <c r="D74" s="374">
        <v>3</v>
      </c>
      <c r="E74" s="374">
        <v>7</v>
      </c>
      <c r="F74" s="374">
        <v>2016</v>
      </c>
      <c r="G74" s="375">
        <v>2316.2844</v>
      </c>
    </row>
    <row r="75" spans="3:7" x14ac:dyDescent="0.2">
      <c r="C75" s="374">
        <v>24</v>
      </c>
      <c r="D75" s="374">
        <v>3</v>
      </c>
      <c r="E75" s="374">
        <v>7</v>
      </c>
      <c r="F75" s="374">
        <v>2016</v>
      </c>
      <c r="G75" s="375">
        <v>2295.3516</v>
      </c>
    </row>
    <row r="76" spans="3:7" x14ac:dyDescent="0.2">
      <c r="C76" s="374">
        <v>1</v>
      </c>
      <c r="D76" s="374">
        <v>4</v>
      </c>
      <c r="E76" s="374">
        <v>7</v>
      </c>
      <c r="F76" s="374">
        <v>2016</v>
      </c>
      <c r="G76" s="375">
        <v>2266.9447</v>
      </c>
    </row>
    <row r="77" spans="3:7" x14ac:dyDescent="0.2">
      <c r="C77" s="374">
        <v>2</v>
      </c>
      <c r="D77" s="374">
        <v>4</v>
      </c>
      <c r="E77" s="374">
        <v>7</v>
      </c>
      <c r="F77" s="374">
        <v>2016</v>
      </c>
      <c r="G77" s="375">
        <v>2249.2397999999998</v>
      </c>
    </row>
    <row r="78" spans="3:7" x14ac:dyDescent="0.2">
      <c r="C78" s="374">
        <v>3</v>
      </c>
      <c r="D78" s="374">
        <v>4</v>
      </c>
      <c r="E78" s="374">
        <v>7</v>
      </c>
      <c r="F78" s="374">
        <v>2016</v>
      </c>
      <c r="G78" s="375">
        <v>2221.0526</v>
      </c>
    </row>
    <row r="79" spans="3:7" x14ac:dyDescent="0.2">
      <c r="C79" s="374">
        <v>4</v>
      </c>
      <c r="D79" s="374">
        <v>4</v>
      </c>
      <c r="E79" s="374">
        <v>7</v>
      </c>
      <c r="F79" s="374">
        <v>2016</v>
      </c>
      <c r="G79" s="375">
        <v>2233.2037999999998</v>
      </c>
    </row>
    <row r="80" spans="3:7" x14ac:dyDescent="0.2">
      <c r="C80" s="374">
        <v>5</v>
      </c>
      <c r="D80" s="374">
        <v>4</v>
      </c>
      <c r="E80" s="374">
        <v>7</v>
      </c>
      <c r="F80" s="374">
        <v>2016</v>
      </c>
      <c r="G80" s="375">
        <v>2225.9047</v>
      </c>
    </row>
    <row r="81" spans="3:7" x14ac:dyDescent="0.2">
      <c r="C81" s="374">
        <v>6</v>
      </c>
      <c r="D81" s="374">
        <v>4</v>
      </c>
      <c r="E81" s="374">
        <v>7</v>
      </c>
      <c r="F81" s="374">
        <v>2016</v>
      </c>
      <c r="G81" s="375">
        <v>2204.7678999999998</v>
      </c>
    </row>
    <row r="82" spans="3:7" x14ac:dyDescent="0.2">
      <c r="C82" s="374">
        <v>7</v>
      </c>
      <c r="D82" s="374">
        <v>4</v>
      </c>
      <c r="E82" s="374">
        <v>7</v>
      </c>
      <c r="F82" s="374">
        <v>2016</v>
      </c>
      <c r="G82" s="375">
        <v>2225.2550999999999</v>
      </c>
    </row>
    <row r="83" spans="3:7" x14ac:dyDescent="0.2">
      <c r="C83" s="374">
        <v>8</v>
      </c>
      <c r="D83" s="374">
        <v>4</v>
      </c>
      <c r="E83" s="374">
        <v>7</v>
      </c>
      <c r="F83" s="374">
        <v>2016</v>
      </c>
      <c r="G83" s="375">
        <v>2230.1518000000001</v>
      </c>
    </row>
    <row r="84" spans="3:7" x14ac:dyDescent="0.2">
      <c r="C84" s="374">
        <v>9</v>
      </c>
      <c r="D84" s="374">
        <v>4</v>
      </c>
      <c r="E84" s="374">
        <v>7</v>
      </c>
      <c r="F84" s="374">
        <v>2016</v>
      </c>
      <c r="G84" s="375">
        <v>2167.7148000000002</v>
      </c>
    </row>
    <row r="85" spans="3:7" x14ac:dyDescent="0.2">
      <c r="C85" s="374">
        <v>10</v>
      </c>
      <c r="D85" s="374">
        <v>4</v>
      </c>
      <c r="E85" s="374">
        <v>7</v>
      </c>
      <c r="F85" s="374">
        <v>2016</v>
      </c>
      <c r="G85" s="375">
        <v>2195.4531000000002</v>
      </c>
    </row>
    <row r="86" spans="3:7" x14ac:dyDescent="0.2">
      <c r="C86" s="374">
        <v>11</v>
      </c>
      <c r="D86" s="374">
        <v>4</v>
      </c>
      <c r="E86" s="374">
        <v>7</v>
      </c>
      <c r="F86" s="374">
        <v>2016</v>
      </c>
      <c r="G86" s="375">
        <v>2151.5464999999999</v>
      </c>
    </row>
    <row r="87" spans="3:7" x14ac:dyDescent="0.2">
      <c r="C87" s="374">
        <v>12</v>
      </c>
      <c r="D87" s="374">
        <v>4</v>
      </c>
      <c r="E87" s="374">
        <v>7</v>
      </c>
      <c r="F87" s="374">
        <v>2016</v>
      </c>
      <c r="G87" s="375">
        <v>2169.3447000000001</v>
      </c>
    </row>
    <row r="88" spans="3:7" x14ac:dyDescent="0.2">
      <c r="C88" s="374">
        <v>13</v>
      </c>
      <c r="D88" s="374">
        <v>4</v>
      </c>
      <c r="E88" s="374">
        <v>7</v>
      </c>
      <c r="F88" s="374">
        <v>2016</v>
      </c>
      <c r="G88" s="375">
        <v>2196.7921999999999</v>
      </c>
    </row>
    <row r="89" spans="3:7" x14ac:dyDescent="0.2">
      <c r="C89" s="374">
        <v>14</v>
      </c>
      <c r="D89" s="374">
        <v>4</v>
      </c>
      <c r="E89" s="374">
        <v>7</v>
      </c>
      <c r="F89" s="374">
        <v>2016</v>
      </c>
      <c r="G89" s="375">
        <v>2197.252</v>
      </c>
    </row>
    <row r="90" spans="3:7" x14ac:dyDescent="0.2">
      <c r="C90" s="374">
        <v>15</v>
      </c>
      <c r="D90" s="374">
        <v>4</v>
      </c>
      <c r="E90" s="374">
        <v>7</v>
      </c>
      <c r="F90" s="374">
        <v>2016</v>
      </c>
      <c r="G90" s="375">
        <v>2169.2127</v>
      </c>
    </row>
    <row r="91" spans="3:7" x14ac:dyDescent="0.2">
      <c r="C91" s="374">
        <v>16</v>
      </c>
      <c r="D91" s="374">
        <v>4</v>
      </c>
      <c r="E91" s="374">
        <v>7</v>
      </c>
      <c r="F91" s="374">
        <v>2016</v>
      </c>
      <c r="G91" s="375">
        <v>2190.3244</v>
      </c>
    </row>
    <row r="92" spans="3:7" x14ac:dyDescent="0.2">
      <c r="C92" s="374">
        <v>17</v>
      </c>
      <c r="D92" s="374">
        <v>4</v>
      </c>
      <c r="E92" s="374">
        <v>7</v>
      </c>
      <c r="F92" s="374">
        <v>2016</v>
      </c>
      <c r="G92" s="375">
        <v>2129.8033999999998</v>
      </c>
    </row>
    <row r="93" spans="3:7" x14ac:dyDescent="0.2">
      <c r="C93" s="374">
        <v>18</v>
      </c>
      <c r="D93" s="374">
        <v>4</v>
      </c>
      <c r="E93" s="374">
        <v>7</v>
      </c>
      <c r="F93" s="374">
        <v>2016</v>
      </c>
      <c r="G93" s="375">
        <v>2113.3330999999998</v>
      </c>
    </row>
    <row r="94" spans="3:7" x14ac:dyDescent="0.2">
      <c r="C94" s="374">
        <v>19</v>
      </c>
      <c r="D94" s="374">
        <v>4</v>
      </c>
      <c r="E94" s="374">
        <v>7</v>
      </c>
      <c r="F94" s="374">
        <v>2016</v>
      </c>
      <c r="G94" s="375">
        <v>2186.0329000000002</v>
      </c>
    </row>
    <row r="95" spans="3:7" x14ac:dyDescent="0.2">
      <c r="C95" s="374">
        <v>20</v>
      </c>
      <c r="D95" s="374">
        <v>4</v>
      </c>
      <c r="E95" s="374">
        <v>7</v>
      </c>
      <c r="F95" s="374">
        <v>2016</v>
      </c>
      <c r="G95" s="375">
        <v>2232.0403000000001</v>
      </c>
    </row>
    <row r="96" spans="3:7" x14ac:dyDescent="0.2">
      <c r="C96" s="374">
        <v>21</v>
      </c>
      <c r="D96" s="374">
        <v>4</v>
      </c>
      <c r="E96" s="374">
        <v>7</v>
      </c>
      <c r="F96" s="374">
        <v>2016</v>
      </c>
      <c r="G96" s="375">
        <v>2268.134</v>
      </c>
    </row>
    <row r="97" spans="3:7" x14ac:dyDescent="0.2">
      <c r="C97" s="374">
        <v>22</v>
      </c>
      <c r="D97" s="374">
        <v>4</v>
      </c>
      <c r="E97" s="374">
        <v>7</v>
      </c>
      <c r="F97" s="374">
        <v>2016</v>
      </c>
      <c r="G97" s="375">
        <v>2301.7283000000002</v>
      </c>
    </row>
    <row r="98" spans="3:7" x14ac:dyDescent="0.2">
      <c r="C98" s="374">
        <v>23</v>
      </c>
      <c r="D98" s="374">
        <v>4</v>
      </c>
      <c r="E98" s="374">
        <v>7</v>
      </c>
      <c r="F98" s="374">
        <v>2016</v>
      </c>
      <c r="G98" s="375">
        <v>2271.4182000000001</v>
      </c>
    </row>
    <row r="99" spans="3:7" x14ac:dyDescent="0.2">
      <c r="C99" s="374">
        <v>24</v>
      </c>
      <c r="D99" s="374">
        <v>4</v>
      </c>
      <c r="E99" s="374">
        <v>7</v>
      </c>
      <c r="F99" s="374">
        <v>2016</v>
      </c>
      <c r="G99" s="375">
        <v>2238.8166999999999</v>
      </c>
    </row>
    <row r="100" spans="3:7" x14ac:dyDescent="0.2">
      <c r="C100" s="374">
        <v>1</v>
      </c>
      <c r="D100" s="374">
        <v>5</v>
      </c>
      <c r="E100" s="374">
        <v>7</v>
      </c>
      <c r="F100" s="374">
        <v>2016</v>
      </c>
      <c r="G100" s="375">
        <v>2216.1439</v>
      </c>
    </row>
    <row r="101" spans="3:7" x14ac:dyDescent="0.2">
      <c r="C101" s="374">
        <v>2</v>
      </c>
      <c r="D101" s="374">
        <v>5</v>
      </c>
      <c r="E101" s="374">
        <v>7</v>
      </c>
      <c r="F101" s="374">
        <v>2016</v>
      </c>
      <c r="G101" s="375">
        <v>2174.7869999999998</v>
      </c>
    </row>
    <row r="102" spans="3:7" x14ac:dyDescent="0.2">
      <c r="C102" s="374">
        <v>3</v>
      </c>
      <c r="D102" s="374">
        <v>5</v>
      </c>
      <c r="E102" s="374">
        <v>7</v>
      </c>
      <c r="F102" s="374">
        <v>2016</v>
      </c>
      <c r="G102" s="375">
        <v>2176.1271999999999</v>
      </c>
    </row>
    <row r="103" spans="3:7" x14ac:dyDescent="0.2">
      <c r="C103" s="374">
        <v>4</v>
      </c>
      <c r="D103" s="374">
        <v>5</v>
      </c>
      <c r="E103" s="374">
        <v>7</v>
      </c>
      <c r="F103" s="374">
        <v>2016</v>
      </c>
      <c r="G103" s="375">
        <v>2178.7226000000001</v>
      </c>
    </row>
    <row r="104" spans="3:7" x14ac:dyDescent="0.2">
      <c r="C104" s="374">
        <v>5</v>
      </c>
      <c r="D104" s="374">
        <v>5</v>
      </c>
      <c r="E104" s="374">
        <v>7</v>
      </c>
      <c r="F104" s="374">
        <v>2016</v>
      </c>
      <c r="G104" s="375">
        <v>2162.4281000000001</v>
      </c>
    </row>
    <row r="105" spans="3:7" x14ac:dyDescent="0.2">
      <c r="C105" s="374">
        <v>6</v>
      </c>
      <c r="D105" s="374">
        <v>5</v>
      </c>
      <c r="E105" s="374">
        <v>7</v>
      </c>
      <c r="F105" s="374">
        <v>2016</v>
      </c>
      <c r="G105" s="375">
        <v>2147.9958000000001</v>
      </c>
    </row>
    <row r="106" spans="3:7" x14ac:dyDescent="0.2">
      <c r="C106" s="374">
        <v>7</v>
      </c>
      <c r="D106" s="374">
        <v>5</v>
      </c>
      <c r="E106" s="374">
        <v>7</v>
      </c>
      <c r="F106" s="374">
        <v>2016</v>
      </c>
      <c r="G106" s="375">
        <v>2161.3380999999999</v>
      </c>
    </row>
    <row r="107" spans="3:7" x14ac:dyDescent="0.2">
      <c r="C107" s="374">
        <v>8</v>
      </c>
      <c r="D107" s="374">
        <v>5</v>
      </c>
      <c r="E107" s="374">
        <v>7</v>
      </c>
      <c r="F107" s="374">
        <v>2016</v>
      </c>
      <c r="G107" s="375">
        <v>2148.8964999999998</v>
      </c>
    </row>
    <row r="108" spans="3:7" x14ac:dyDescent="0.2">
      <c r="C108" s="374">
        <v>9</v>
      </c>
      <c r="D108" s="374">
        <v>5</v>
      </c>
      <c r="E108" s="374">
        <v>7</v>
      </c>
      <c r="F108" s="374">
        <v>2016</v>
      </c>
      <c r="G108" s="375">
        <v>2137.5468999999998</v>
      </c>
    </row>
    <row r="109" spans="3:7" x14ac:dyDescent="0.2">
      <c r="C109" s="374">
        <v>10</v>
      </c>
      <c r="D109" s="374">
        <v>5</v>
      </c>
      <c r="E109" s="374">
        <v>7</v>
      </c>
      <c r="F109" s="374">
        <v>2016</v>
      </c>
      <c r="G109" s="375">
        <v>2129.4501</v>
      </c>
    </row>
    <row r="110" spans="3:7" x14ac:dyDescent="0.2">
      <c r="C110" s="374">
        <v>11</v>
      </c>
      <c r="D110" s="374">
        <v>5</v>
      </c>
      <c r="E110" s="374">
        <v>7</v>
      </c>
      <c r="F110" s="374">
        <v>2016</v>
      </c>
      <c r="G110" s="375">
        <v>2121.9560999999999</v>
      </c>
    </row>
    <row r="111" spans="3:7" x14ac:dyDescent="0.2">
      <c r="C111" s="374">
        <v>12</v>
      </c>
      <c r="D111" s="374">
        <v>5</v>
      </c>
      <c r="E111" s="374">
        <v>7</v>
      </c>
      <c r="F111" s="374">
        <v>2016</v>
      </c>
      <c r="G111" s="375">
        <v>2113.2836000000002</v>
      </c>
    </row>
    <row r="112" spans="3:7" x14ac:dyDescent="0.2">
      <c r="C112" s="374">
        <v>13</v>
      </c>
      <c r="D112" s="374">
        <v>5</v>
      </c>
      <c r="E112" s="374">
        <v>7</v>
      </c>
      <c r="F112" s="374">
        <v>2016</v>
      </c>
      <c r="G112" s="375">
        <v>2068.1941999999999</v>
      </c>
    </row>
    <row r="113" spans="2:7" x14ac:dyDescent="0.2">
      <c r="C113" s="374">
        <v>14</v>
      </c>
      <c r="D113" s="374">
        <v>5</v>
      </c>
      <c r="E113" s="374">
        <v>7</v>
      </c>
      <c r="F113" s="374">
        <v>2016</v>
      </c>
      <c r="G113" s="375">
        <v>2066.6561000000002</v>
      </c>
    </row>
    <row r="114" spans="2:7" x14ac:dyDescent="0.2">
      <c r="C114" s="374">
        <v>15</v>
      </c>
      <c r="D114" s="374">
        <v>5</v>
      </c>
      <c r="E114" s="374">
        <v>7</v>
      </c>
      <c r="F114" s="374">
        <v>2016</v>
      </c>
      <c r="G114" s="375">
        <v>2066.7388000000001</v>
      </c>
    </row>
    <row r="115" spans="2:7" x14ac:dyDescent="0.2">
      <c r="C115" s="374">
        <v>16</v>
      </c>
      <c r="D115" s="374">
        <v>5</v>
      </c>
      <c r="E115" s="374">
        <v>7</v>
      </c>
      <c r="F115" s="374">
        <v>2016</v>
      </c>
      <c r="G115" s="375">
        <v>2097.6723999999999</v>
      </c>
    </row>
    <row r="116" spans="2:7" x14ac:dyDescent="0.2">
      <c r="C116" s="374">
        <v>17</v>
      </c>
      <c r="D116" s="374">
        <v>5</v>
      </c>
      <c r="E116" s="374">
        <v>7</v>
      </c>
      <c r="F116" s="374">
        <v>2016</v>
      </c>
      <c r="G116" s="375">
        <v>2138.83</v>
      </c>
    </row>
    <row r="117" spans="2:7" x14ac:dyDescent="0.2">
      <c r="C117" s="374">
        <v>18</v>
      </c>
      <c r="D117" s="374">
        <v>5</v>
      </c>
      <c r="E117" s="374">
        <v>7</v>
      </c>
      <c r="F117" s="374">
        <v>2016</v>
      </c>
      <c r="G117" s="375">
        <v>2136.6673999999998</v>
      </c>
    </row>
    <row r="118" spans="2:7" x14ac:dyDescent="0.2">
      <c r="C118" s="374">
        <v>19</v>
      </c>
      <c r="D118" s="374">
        <v>5</v>
      </c>
      <c r="E118" s="374">
        <v>7</v>
      </c>
      <c r="F118" s="374">
        <v>2016</v>
      </c>
      <c r="G118" s="375">
        <v>2205.7076000000002</v>
      </c>
    </row>
    <row r="119" spans="2:7" x14ac:dyDescent="0.2">
      <c r="C119" s="374">
        <v>20</v>
      </c>
      <c r="D119" s="374">
        <v>5</v>
      </c>
      <c r="E119" s="374">
        <v>7</v>
      </c>
      <c r="F119" s="374">
        <v>2016</v>
      </c>
      <c r="G119" s="375">
        <v>2260.2993999999999</v>
      </c>
    </row>
    <row r="120" spans="2:7" x14ac:dyDescent="0.2">
      <c r="C120" s="374">
        <v>21</v>
      </c>
      <c r="D120" s="374">
        <v>5</v>
      </c>
      <c r="E120" s="374">
        <v>7</v>
      </c>
      <c r="F120" s="374">
        <v>2016</v>
      </c>
      <c r="G120" s="375">
        <v>2246.1033000000002</v>
      </c>
    </row>
    <row r="121" spans="2:7" x14ac:dyDescent="0.2">
      <c r="C121" s="374">
        <v>22</v>
      </c>
      <c r="D121" s="374">
        <v>5</v>
      </c>
      <c r="E121" s="374">
        <v>7</v>
      </c>
      <c r="F121" s="374">
        <v>2016</v>
      </c>
      <c r="G121" s="375">
        <v>2276.3483000000001</v>
      </c>
    </row>
    <row r="122" spans="2:7" x14ac:dyDescent="0.2">
      <c r="C122" s="374">
        <v>23</v>
      </c>
      <c r="D122" s="374">
        <v>5</v>
      </c>
      <c r="E122" s="374">
        <v>7</v>
      </c>
      <c r="F122" s="374">
        <v>2016</v>
      </c>
      <c r="G122" s="375">
        <v>2269.4</v>
      </c>
    </row>
    <row r="123" spans="2:7" x14ac:dyDescent="0.2">
      <c r="C123" s="374">
        <v>24</v>
      </c>
      <c r="D123" s="374">
        <v>5</v>
      </c>
      <c r="E123" s="374">
        <v>7</v>
      </c>
      <c r="F123" s="374">
        <v>2016</v>
      </c>
      <c r="G123" s="375">
        <v>2274.6021999999998</v>
      </c>
    </row>
    <row r="124" spans="2:7" x14ac:dyDescent="0.2">
      <c r="B124" s="209"/>
      <c r="C124" s="374">
        <v>1</v>
      </c>
      <c r="D124" s="374">
        <v>6</v>
      </c>
      <c r="E124" s="374">
        <v>7</v>
      </c>
      <c r="F124" s="374">
        <v>2016</v>
      </c>
      <c r="G124" s="375">
        <v>2226.7298000000001</v>
      </c>
    </row>
    <row r="125" spans="2:7" x14ac:dyDescent="0.2">
      <c r="B125" s="209"/>
      <c r="C125" s="374">
        <v>2</v>
      </c>
      <c r="D125" s="374">
        <v>6</v>
      </c>
      <c r="E125" s="374">
        <v>7</v>
      </c>
      <c r="F125" s="374">
        <v>2016</v>
      </c>
      <c r="G125" s="375">
        <v>2201.7446</v>
      </c>
    </row>
    <row r="126" spans="2:7" x14ac:dyDescent="0.2">
      <c r="B126" s="209"/>
      <c r="C126" s="374">
        <v>3</v>
      </c>
      <c r="D126" s="374">
        <v>6</v>
      </c>
      <c r="E126" s="374">
        <v>7</v>
      </c>
      <c r="F126" s="374">
        <v>2016</v>
      </c>
      <c r="G126" s="375">
        <v>2161.0736999999999</v>
      </c>
    </row>
    <row r="127" spans="2:7" x14ac:dyDescent="0.2">
      <c r="B127" s="209"/>
      <c r="C127" s="374">
        <v>4</v>
      </c>
      <c r="D127" s="374">
        <v>6</v>
      </c>
      <c r="E127" s="374">
        <v>7</v>
      </c>
      <c r="F127" s="374">
        <v>2016</v>
      </c>
      <c r="G127" s="375">
        <v>2159.3085000000001</v>
      </c>
    </row>
    <row r="128" spans="2:7" x14ac:dyDescent="0.2">
      <c r="B128" s="209"/>
      <c r="C128" s="374">
        <v>5</v>
      </c>
      <c r="D128" s="374">
        <v>6</v>
      </c>
      <c r="E128" s="374">
        <v>7</v>
      </c>
      <c r="F128" s="374">
        <v>2016</v>
      </c>
      <c r="G128" s="375">
        <v>2165.8512000000001</v>
      </c>
    </row>
    <row r="129" spans="2:7" x14ac:dyDescent="0.2">
      <c r="B129" s="209"/>
      <c r="C129" s="374">
        <v>6</v>
      </c>
      <c r="D129" s="374">
        <v>6</v>
      </c>
      <c r="E129" s="374">
        <v>7</v>
      </c>
      <c r="F129" s="374">
        <v>2016</v>
      </c>
      <c r="G129" s="375">
        <v>2120.7624000000001</v>
      </c>
    </row>
    <row r="130" spans="2:7" x14ac:dyDescent="0.2">
      <c r="B130" s="209"/>
      <c r="C130" s="374">
        <v>7</v>
      </c>
      <c r="D130" s="374">
        <v>6</v>
      </c>
      <c r="E130" s="374">
        <v>7</v>
      </c>
      <c r="F130" s="374">
        <v>2016</v>
      </c>
      <c r="G130" s="375">
        <v>2136.6291000000001</v>
      </c>
    </row>
    <row r="131" spans="2:7" x14ac:dyDescent="0.2">
      <c r="B131" s="209"/>
      <c r="C131" s="374">
        <v>8</v>
      </c>
      <c r="D131" s="374">
        <v>6</v>
      </c>
      <c r="E131" s="374">
        <v>7</v>
      </c>
      <c r="F131" s="374">
        <v>2016</v>
      </c>
      <c r="G131" s="375">
        <v>2110.4955</v>
      </c>
    </row>
    <row r="132" spans="2:7" x14ac:dyDescent="0.2">
      <c r="B132" s="209"/>
      <c r="C132" s="374">
        <v>9</v>
      </c>
      <c r="D132" s="374">
        <v>6</v>
      </c>
      <c r="E132" s="374">
        <v>7</v>
      </c>
      <c r="F132" s="374">
        <v>2016</v>
      </c>
      <c r="G132" s="375">
        <v>2081.4196000000002</v>
      </c>
    </row>
    <row r="133" spans="2:7" x14ac:dyDescent="0.2">
      <c r="B133" s="209"/>
      <c r="C133" s="374">
        <v>10</v>
      </c>
      <c r="D133" s="374">
        <v>6</v>
      </c>
      <c r="E133" s="374">
        <v>7</v>
      </c>
      <c r="F133" s="374">
        <v>2016</v>
      </c>
      <c r="G133" s="375">
        <v>2090.6455999999998</v>
      </c>
    </row>
    <row r="134" spans="2:7" x14ac:dyDescent="0.2">
      <c r="B134" s="209"/>
      <c r="C134" s="374">
        <v>11</v>
      </c>
      <c r="D134" s="374">
        <v>6</v>
      </c>
      <c r="E134" s="374">
        <v>7</v>
      </c>
      <c r="F134" s="374">
        <v>2016</v>
      </c>
      <c r="G134" s="375">
        <v>2088.3452000000002</v>
      </c>
    </row>
    <row r="135" spans="2:7" x14ac:dyDescent="0.2">
      <c r="B135" s="209"/>
      <c r="C135" s="374">
        <v>12</v>
      </c>
      <c r="D135" s="374">
        <v>6</v>
      </c>
      <c r="E135" s="374">
        <v>7</v>
      </c>
      <c r="F135" s="374">
        <v>2016</v>
      </c>
      <c r="G135" s="375">
        <v>2077.8472999999999</v>
      </c>
    </row>
    <row r="136" spans="2:7" x14ac:dyDescent="0.2">
      <c r="B136" s="209"/>
      <c r="C136" s="374">
        <v>13</v>
      </c>
      <c r="D136" s="374">
        <v>6</v>
      </c>
      <c r="E136" s="374">
        <v>7</v>
      </c>
      <c r="F136" s="374">
        <v>2016</v>
      </c>
      <c r="G136" s="375">
        <v>2040.6478999999999</v>
      </c>
    </row>
    <row r="137" spans="2:7" x14ac:dyDescent="0.2">
      <c r="B137" s="209"/>
      <c r="C137" s="374">
        <v>14</v>
      </c>
      <c r="D137" s="374">
        <v>6</v>
      </c>
      <c r="E137" s="374">
        <v>7</v>
      </c>
      <c r="F137" s="374">
        <v>2016</v>
      </c>
      <c r="G137" s="375">
        <v>2013.7752</v>
      </c>
    </row>
    <row r="138" spans="2:7" x14ac:dyDescent="0.2">
      <c r="B138" s="209"/>
      <c r="C138" s="374">
        <v>15</v>
      </c>
      <c r="D138" s="374">
        <v>6</v>
      </c>
      <c r="E138" s="374">
        <v>7</v>
      </c>
      <c r="F138" s="374">
        <v>2016</v>
      </c>
      <c r="G138" s="375">
        <v>2014.7172</v>
      </c>
    </row>
    <row r="139" spans="2:7" x14ac:dyDescent="0.2">
      <c r="B139" s="209"/>
      <c r="C139" s="374">
        <v>16</v>
      </c>
      <c r="D139" s="374">
        <v>6</v>
      </c>
      <c r="E139" s="374">
        <v>7</v>
      </c>
      <c r="F139" s="374">
        <v>2016</v>
      </c>
      <c r="G139" s="375">
        <v>2021.4549999999999</v>
      </c>
    </row>
    <row r="140" spans="2:7" x14ac:dyDescent="0.2">
      <c r="B140" s="209"/>
      <c r="C140" s="374">
        <v>17</v>
      </c>
      <c r="D140" s="374">
        <v>6</v>
      </c>
      <c r="E140" s="374">
        <v>7</v>
      </c>
      <c r="F140" s="374">
        <v>2016</v>
      </c>
      <c r="G140" s="375">
        <v>1977.2081000000001</v>
      </c>
    </row>
    <row r="141" spans="2:7" x14ac:dyDescent="0.2">
      <c r="B141" s="209"/>
      <c r="C141" s="374">
        <v>18</v>
      </c>
      <c r="D141" s="374">
        <v>6</v>
      </c>
      <c r="E141" s="374">
        <v>7</v>
      </c>
      <c r="F141" s="374">
        <v>2016</v>
      </c>
      <c r="G141" s="375">
        <v>1991.1036999999999</v>
      </c>
    </row>
    <row r="142" spans="2:7" x14ac:dyDescent="0.2">
      <c r="B142" s="209"/>
      <c r="C142" s="374">
        <v>19</v>
      </c>
      <c r="D142" s="374">
        <v>6</v>
      </c>
      <c r="E142" s="374">
        <v>7</v>
      </c>
      <c r="F142" s="374">
        <v>2016</v>
      </c>
      <c r="G142" s="375">
        <v>2088.2033000000001</v>
      </c>
    </row>
    <row r="143" spans="2:7" x14ac:dyDescent="0.2">
      <c r="B143" s="209"/>
      <c r="C143" s="374">
        <v>20</v>
      </c>
      <c r="D143" s="374">
        <v>6</v>
      </c>
      <c r="E143" s="374">
        <v>7</v>
      </c>
      <c r="F143" s="374">
        <v>2016</v>
      </c>
      <c r="G143" s="375">
        <v>2132.4339</v>
      </c>
    </row>
    <row r="144" spans="2:7" x14ac:dyDescent="0.2">
      <c r="B144" s="209"/>
      <c r="C144" s="374">
        <v>21</v>
      </c>
      <c r="D144" s="374">
        <v>6</v>
      </c>
      <c r="E144" s="374">
        <v>7</v>
      </c>
      <c r="F144" s="374">
        <v>2016</v>
      </c>
      <c r="G144" s="375">
        <v>2120.1478000000002</v>
      </c>
    </row>
    <row r="145" spans="2:7" x14ac:dyDescent="0.2">
      <c r="B145" s="209"/>
      <c r="C145" s="374">
        <v>22</v>
      </c>
      <c r="D145" s="374">
        <v>6</v>
      </c>
      <c r="E145" s="374">
        <v>7</v>
      </c>
      <c r="F145" s="374">
        <v>2016</v>
      </c>
      <c r="G145" s="375">
        <v>2177.5342999999998</v>
      </c>
    </row>
    <row r="146" spans="2:7" x14ac:dyDescent="0.2">
      <c r="B146" s="209"/>
      <c r="C146" s="374">
        <v>23</v>
      </c>
      <c r="D146" s="374">
        <v>6</v>
      </c>
      <c r="E146" s="374">
        <v>7</v>
      </c>
      <c r="F146" s="374">
        <v>2016</v>
      </c>
      <c r="G146" s="375">
        <v>2191.7073</v>
      </c>
    </row>
    <row r="147" spans="2:7" x14ac:dyDescent="0.2">
      <c r="B147" s="209"/>
      <c r="C147" s="374">
        <v>24</v>
      </c>
      <c r="D147" s="374">
        <v>6</v>
      </c>
      <c r="E147" s="374">
        <v>7</v>
      </c>
      <c r="F147" s="374">
        <v>2016</v>
      </c>
      <c r="G147" s="375">
        <v>2178.4593</v>
      </c>
    </row>
    <row r="148" spans="2:7" x14ac:dyDescent="0.2">
      <c r="B148" s="209"/>
      <c r="C148" s="374">
        <v>1</v>
      </c>
      <c r="D148" s="374">
        <v>7</v>
      </c>
      <c r="E148" s="374">
        <v>7</v>
      </c>
      <c r="F148" s="374">
        <v>2016</v>
      </c>
      <c r="G148" s="375">
        <v>2135.3154</v>
      </c>
    </row>
    <row r="149" spans="2:7" x14ac:dyDescent="0.2">
      <c r="B149" s="209"/>
      <c r="C149" s="374">
        <v>2</v>
      </c>
      <c r="D149" s="374">
        <v>7</v>
      </c>
      <c r="E149" s="374">
        <v>7</v>
      </c>
      <c r="F149" s="374">
        <v>2016</v>
      </c>
      <c r="G149" s="375">
        <v>2101.8155999999999</v>
      </c>
    </row>
    <row r="150" spans="2:7" x14ac:dyDescent="0.2">
      <c r="B150" s="209"/>
      <c r="C150" s="374">
        <v>3</v>
      </c>
      <c r="D150" s="374">
        <v>7</v>
      </c>
      <c r="E150" s="374">
        <v>7</v>
      </c>
      <c r="F150" s="374">
        <v>2016</v>
      </c>
      <c r="G150" s="375">
        <v>2075.8443000000002</v>
      </c>
    </row>
    <row r="151" spans="2:7" x14ac:dyDescent="0.2">
      <c r="B151" s="209"/>
      <c r="C151" s="374">
        <v>4</v>
      </c>
      <c r="D151" s="374">
        <v>7</v>
      </c>
      <c r="E151" s="374">
        <v>7</v>
      </c>
      <c r="F151" s="374">
        <v>2016</v>
      </c>
      <c r="G151" s="375">
        <v>2087.7208999999998</v>
      </c>
    </row>
    <row r="152" spans="2:7" x14ac:dyDescent="0.2">
      <c r="B152" s="209"/>
      <c r="C152" s="374">
        <v>5</v>
      </c>
      <c r="D152" s="374">
        <v>7</v>
      </c>
      <c r="E152" s="374">
        <v>7</v>
      </c>
      <c r="F152" s="374">
        <v>2016</v>
      </c>
      <c r="G152" s="375">
        <v>2087.7728999999999</v>
      </c>
    </row>
    <row r="153" spans="2:7" x14ac:dyDescent="0.2">
      <c r="B153" s="209"/>
      <c r="C153" s="374">
        <v>6</v>
      </c>
      <c r="D153" s="374">
        <v>7</v>
      </c>
      <c r="E153" s="374">
        <v>7</v>
      </c>
      <c r="F153" s="374">
        <v>2016</v>
      </c>
      <c r="G153" s="375">
        <v>2059.7134000000001</v>
      </c>
    </row>
    <row r="154" spans="2:7" x14ac:dyDescent="0.2">
      <c r="B154" s="209"/>
      <c r="C154" s="374">
        <v>7</v>
      </c>
      <c r="D154" s="374">
        <v>7</v>
      </c>
      <c r="E154" s="374">
        <v>7</v>
      </c>
      <c r="F154" s="374">
        <v>2016</v>
      </c>
      <c r="G154" s="375">
        <v>2071.2035999999998</v>
      </c>
    </row>
    <row r="155" spans="2:7" x14ac:dyDescent="0.2">
      <c r="B155" s="209"/>
      <c r="C155" s="374">
        <v>8</v>
      </c>
      <c r="D155" s="374">
        <v>7</v>
      </c>
      <c r="E155" s="374">
        <v>7</v>
      </c>
      <c r="F155" s="374">
        <v>2016</v>
      </c>
      <c r="G155" s="375">
        <v>2075.027</v>
      </c>
    </row>
    <row r="156" spans="2:7" x14ac:dyDescent="0.2">
      <c r="B156" s="209"/>
      <c r="C156" s="374">
        <v>9</v>
      </c>
      <c r="D156" s="374">
        <v>7</v>
      </c>
      <c r="E156" s="374">
        <v>7</v>
      </c>
      <c r="F156" s="374">
        <v>2016</v>
      </c>
      <c r="G156" s="375">
        <v>2053.0518999999999</v>
      </c>
    </row>
    <row r="157" spans="2:7" x14ac:dyDescent="0.2">
      <c r="B157" s="209"/>
      <c r="C157" s="374">
        <v>10</v>
      </c>
      <c r="D157" s="374">
        <v>7</v>
      </c>
      <c r="E157" s="374">
        <v>7</v>
      </c>
      <c r="F157" s="374">
        <v>2016</v>
      </c>
      <c r="G157" s="375">
        <v>2093.2568999999999</v>
      </c>
    </row>
    <row r="158" spans="2:7" x14ac:dyDescent="0.2">
      <c r="B158" s="209"/>
      <c r="C158" s="374">
        <v>11</v>
      </c>
      <c r="D158" s="374">
        <v>7</v>
      </c>
      <c r="E158" s="374">
        <v>7</v>
      </c>
      <c r="F158" s="374">
        <v>2016</v>
      </c>
      <c r="G158" s="375">
        <v>2061.6179000000002</v>
      </c>
    </row>
    <row r="159" spans="2:7" x14ac:dyDescent="0.2">
      <c r="B159" s="209"/>
      <c r="C159" s="374">
        <v>12</v>
      </c>
      <c r="D159" s="374">
        <v>7</v>
      </c>
      <c r="E159" s="374">
        <v>7</v>
      </c>
      <c r="F159" s="374">
        <v>2016</v>
      </c>
      <c r="G159" s="375">
        <v>2084.5745999999999</v>
      </c>
    </row>
    <row r="160" spans="2:7" x14ac:dyDescent="0.2">
      <c r="B160" s="209"/>
      <c r="C160" s="374">
        <v>13</v>
      </c>
      <c r="D160" s="374">
        <v>7</v>
      </c>
      <c r="E160" s="374">
        <v>7</v>
      </c>
      <c r="F160" s="374">
        <v>2016</v>
      </c>
      <c r="G160" s="375">
        <v>2068.9517000000001</v>
      </c>
    </row>
    <row r="161" spans="2:7" x14ac:dyDescent="0.2">
      <c r="B161" s="209"/>
      <c r="C161" s="374">
        <v>14</v>
      </c>
      <c r="D161" s="374">
        <v>7</v>
      </c>
      <c r="E161" s="374">
        <v>7</v>
      </c>
      <c r="F161" s="374">
        <v>2016</v>
      </c>
      <c r="G161" s="375">
        <v>2082.6624999999999</v>
      </c>
    </row>
    <row r="162" spans="2:7" x14ac:dyDescent="0.2">
      <c r="B162" s="209"/>
      <c r="C162" s="374">
        <v>15</v>
      </c>
      <c r="D162" s="374">
        <v>7</v>
      </c>
      <c r="E162" s="374">
        <v>7</v>
      </c>
      <c r="F162" s="374">
        <v>2016</v>
      </c>
      <c r="G162" s="375">
        <v>2074.5700999999999</v>
      </c>
    </row>
    <row r="163" spans="2:7" x14ac:dyDescent="0.2">
      <c r="B163" s="209"/>
      <c r="C163" s="374">
        <v>16</v>
      </c>
      <c r="D163" s="374">
        <v>7</v>
      </c>
      <c r="E163" s="374">
        <v>7</v>
      </c>
      <c r="F163" s="374">
        <v>2016</v>
      </c>
      <c r="G163" s="375">
        <v>2117.1563999999998</v>
      </c>
    </row>
    <row r="164" spans="2:7" x14ac:dyDescent="0.2">
      <c r="B164" s="209"/>
      <c r="C164" s="374">
        <v>17</v>
      </c>
      <c r="D164" s="374">
        <v>7</v>
      </c>
      <c r="E164" s="374">
        <v>7</v>
      </c>
      <c r="F164" s="374">
        <v>2016</v>
      </c>
      <c r="G164" s="375">
        <v>2156.3036999999999</v>
      </c>
    </row>
    <row r="165" spans="2:7" x14ac:dyDescent="0.2">
      <c r="B165" s="209"/>
      <c r="C165" s="374">
        <v>18</v>
      </c>
      <c r="D165" s="374">
        <v>7</v>
      </c>
      <c r="E165" s="374">
        <v>7</v>
      </c>
      <c r="F165" s="374">
        <v>2016</v>
      </c>
      <c r="G165" s="375">
        <v>2131.5841</v>
      </c>
    </row>
    <row r="166" spans="2:7" x14ac:dyDescent="0.2">
      <c r="B166" s="209"/>
      <c r="C166" s="374">
        <v>19</v>
      </c>
      <c r="D166" s="374">
        <v>7</v>
      </c>
      <c r="E166" s="374">
        <v>7</v>
      </c>
      <c r="F166" s="374">
        <v>2016</v>
      </c>
      <c r="G166" s="375">
        <v>2154.7159000000001</v>
      </c>
    </row>
    <row r="167" spans="2:7" x14ac:dyDescent="0.2">
      <c r="B167" s="209"/>
      <c r="C167" s="374">
        <v>20</v>
      </c>
      <c r="D167" s="374">
        <v>7</v>
      </c>
      <c r="E167" s="374">
        <v>7</v>
      </c>
      <c r="F167" s="374">
        <v>2016</v>
      </c>
      <c r="G167" s="375">
        <v>2152.2869999999998</v>
      </c>
    </row>
    <row r="168" spans="2:7" x14ac:dyDescent="0.2">
      <c r="B168" s="209"/>
      <c r="C168" s="374">
        <v>21</v>
      </c>
      <c r="D168" s="374">
        <v>7</v>
      </c>
      <c r="E168" s="374">
        <v>7</v>
      </c>
      <c r="F168" s="374">
        <v>2016</v>
      </c>
      <c r="G168" s="375">
        <v>2130.5682000000002</v>
      </c>
    </row>
    <row r="169" spans="2:7" x14ac:dyDescent="0.2">
      <c r="B169" s="209"/>
      <c r="C169" s="374">
        <v>22</v>
      </c>
      <c r="D169" s="374">
        <v>7</v>
      </c>
      <c r="E169" s="374">
        <v>7</v>
      </c>
      <c r="F169" s="374">
        <v>2016</v>
      </c>
      <c r="G169" s="375">
        <v>2183.7231999999999</v>
      </c>
    </row>
    <row r="170" spans="2:7" x14ac:dyDescent="0.2">
      <c r="B170" s="209"/>
      <c r="C170" s="374">
        <v>23</v>
      </c>
      <c r="D170" s="374">
        <v>7</v>
      </c>
      <c r="E170" s="374">
        <v>7</v>
      </c>
      <c r="F170" s="374">
        <v>2016</v>
      </c>
      <c r="G170" s="375">
        <v>2213.9850999999999</v>
      </c>
    </row>
    <row r="171" spans="2:7" x14ac:dyDescent="0.2">
      <c r="B171" s="209"/>
      <c r="C171" s="374">
        <v>24</v>
      </c>
      <c r="D171" s="374">
        <v>7</v>
      </c>
      <c r="E171" s="374">
        <v>7</v>
      </c>
      <c r="F171" s="374">
        <v>2016</v>
      </c>
      <c r="G171" s="375">
        <v>2183.0036</v>
      </c>
    </row>
    <row r="172" spans="2:7" x14ac:dyDescent="0.2">
      <c r="B172" s="209"/>
      <c r="C172" s="374">
        <v>1</v>
      </c>
      <c r="D172" s="374">
        <v>8</v>
      </c>
      <c r="E172" s="374">
        <v>7</v>
      </c>
      <c r="F172" s="374">
        <v>2016</v>
      </c>
      <c r="G172" s="375">
        <v>2143.9917</v>
      </c>
    </row>
    <row r="173" spans="2:7" x14ac:dyDescent="0.2">
      <c r="B173" s="209"/>
      <c r="C173" s="374">
        <v>2</v>
      </c>
      <c r="D173" s="374">
        <v>8</v>
      </c>
      <c r="E173" s="374">
        <v>7</v>
      </c>
      <c r="F173" s="374">
        <v>2016</v>
      </c>
      <c r="G173" s="375">
        <v>2125.8305</v>
      </c>
    </row>
    <row r="174" spans="2:7" x14ac:dyDescent="0.2">
      <c r="B174" s="209"/>
      <c r="C174" s="374">
        <v>3</v>
      </c>
      <c r="D174" s="374">
        <v>8</v>
      </c>
      <c r="E174" s="374">
        <v>7</v>
      </c>
      <c r="F174" s="374">
        <v>2016</v>
      </c>
      <c r="G174" s="375">
        <v>2096.0194000000001</v>
      </c>
    </row>
    <row r="175" spans="2:7" x14ac:dyDescent="0.2">
      <c r="B175" s="209"/>
      <c r="C175" s="374">
        <v>4</v>
      </c>
      <c r="D175" s="374">
        <v>8</v>
      </c>
      <c r="E175" s="374">
        <v>7</v>
      </c>
      <c r="F175" s="374">
        <v>2016</v>
      </c>
      <c r="G175" s="375">
        <v>2097.7150999999999</v>
      </c>
    </row>
    <row r="176" spans="2:7" x14ac:dyDescent="0.2">
      <c r="B176" s="209"/>
      <c r="C176" s="374">
        <v>5</v>
      </c>
      <c r="D176" s="374">
        <v>8</v>
      </c>
      <c r="E176" s="374">
        <v>7</v>
      </c>
      <c r="F176" s="374">
        <v>2016</v>
      </c>
      <c r="G176" s="375">
        <v>2047.6465000000001</v>
      </c>
    </row>
    <row r="177" spans="2:7" x14ac:dyDescent="0.2">
      <c r="B177" s="209"/>
      <c r="C177" s="374">
        <v>6</v>
      </c>
      <c r="D177" s="374">
        <v>8</v>
      </c>
      <c r="E177" s="374">
        <v>7</v>
      </c>
      <c r="F177" s="374">
        <v>2016</v>
      </c>
      <c r="G177" s="375">
        <v>1980.5159000000001</v>
      </c>
    </row>
    <row r="178" spans="2:7" x14ac:dyDescent="0.2">
      <c r="B178" s="209"/>
      <c r="C178" s="374">
        <v>7</v>
      </c>
      <c r="D178" s="374">
        <v>8</v>
      </c>
      <c r="E178" s="374">
        <v>7</v>
      </c>
      <c r="F178" s="374">
        <v>2016</v>
      </c>
      <c r="G178" s="375">
        <v>1954.1023</v>
      </c>
    </row>
    <row r="179" spans="2:7" x14ac:dyDescent="0.2">
      <c r="B179" s="209"/>
      <c r="C179" s="374">
        <v>8</v>
      </c>
      <c r="D179" s="374">
        <v>8</v>
      </c>
      <c r="E179" s="374">
        <v>7</v>
      </c>
      <c r="F179" s="374">
        <v>2016</v>
      </c>
      <c r="G179" s="375">
        <v>1885.269</v>
      </c>
    </row>
    <row r="180" spans="2:7" x14ac:dyDescent="0.2">
      <c r="B180" s="209"/>
      <c r="C180" s="374">
        <v>9</v>
      </c>
      <c r="D180" s="374">
        <v>8</v>
      </c>
      <c r="E180" s="374">
        <v>7</v>
      </c>
      <c r="F180" s="374">
        <v>2016</v>
      </c>
      <c r="G180" s="375">
        <v>1866.7744</v>
      </c>
    </row>
    <row r="181" spans="2:7" x14ac:dyDescent="0.2">
      <c r="B181" s="209"/>
      <c r="C181" s="374">
        <v>10</v>
      </c>
      <c r="D181" s="374">
        <v>8</v>
      </c>
      <c r="E181" s="374">
        <v>7</v>
      </c>
      <c r="F181" s="374">
        <v>2016</v>
      </c>
      <c r="G181" s="375">
        <v>1915.1638</v>
      </c>
    </row>
    <row r="182" spans="2:7" x14ac:dyDescent="0.2">
      <c r="B182" s="209"/>
      <c r="C182" s="374">
        <v>11</v>
      </c>
      <c r="D182" s="374">
        <v>8</v>
      </c>
      <c r="E182" s="374">
        <v>7</v>
      </c>
      <c r="F182" s="374">
        <v>2016</v>
      </c>
      <c r="G182" s="375">
        <v>1932.8928000000001</v>
      </c>
    </row>
    <row r="183" spans="2:7" x14ac:dyDescent="0.2">
      <c r="B183" s="209"/>
      <c r="C183" s="374">
        <v>12</v>
      </c>
      <c r="D183" s="374">
        <v>8</v>
      </c>
      <c r="E183" s="374">
        <v>7</v>
      </c>
      <c r="F183" s="374">
        <v>2016</v>
      </c>
      <c r="G183" s="375">
        <v>1950.4939999999999</v>
      </c>
    </row>
    <row r="184" spans="2:7" x14ac:dyDescent="0.2">
      <c r="B184" s="209"/>
      <c r="C184" s="374">
        <v>13</v>
      </c>
      <c r="D184" s="374">
        <v>8</v>
      </c>
      <c r="E184" s="374">
        <v>7</v>
      </c>
      <c r="F184" s="374">
        <v>2016</v>
      </c>
      <c r="G184" s="375">
        <v>1947.4597000000001</v>
      </c>
    </row>
    <row r="185" spans="2:7" x14ac:dyDescent="0.2">
      <c r="B185" s="209"/>
      <c r="C185" s="374">
        <v>14</v>
      </c>
      <c r="D185" s="374">
        <v>8</v>
      </c>
      <c r="E185" s="374">
        <v>7</v>
      </c>
      <c r="F185" s="374">
        <v>2016</v>
      </c>
      <c r="G185" s="375">
        <v>1925.4644000000001</v>
      </c>
    </row>
    <row r="186" spans="2:7" x14ac:dyDescent="0.2">
      <c r="B186" s="209"/>
      <c r="C186" s="374">
        <v>15</v>
      </c>
      <c r="D186" s="374">
        <v>8</v>
      </c>
      <c r="E186" s="374">
        <v>7</v>
      </c>
      <c r="F186" s="374">
        <v>2016</v>
      </c>
      <c r="G186" s="375">
        <v>1919.8001999999999</v>
      </c>
    </row>
    <row r="187" spans="2:7" x14ac:dyDescent="0.2">
      <c r="B187" s="209"/>
      <c r="C187" s="374">
        <v>16</v>
      </c>
      <c r="D187" s="374">
        <v>8</v>
      </c>
      <c r="E187" s="374">
        <v>7</v>
      </c>
      <c r="F187" s="374">
        <v>2016</v>
      </c>
      <c r="G187" s="375">
        <v>1937.3791000000001</v>
      </c>
    </row>
    <row r="188" spans="2:7" x14ac:dyDescent="0.2">
      <c r="B188" s="209"/>
      <c r="C188" s="374">
        <v>17</v>
      </c>
      <c r="D188" s="374">
        <v>8</v>
      </c>
      <c r="E188" s="374">
        <v>7</v>
      </c>
      <c r="F188" s="374">
        <v>2016</v>
      </c>
      <c r="G188" s="375">
        <v>1927.9087</v>
      </c>
    </row>
    <row r="189" spans="2:7" x14ac:dyDescent="0.2">
      <c r="B189" s="209"/>
      <c r="C189" s="374">
        <v>18</v>
      </c>
      <c r="D189" s="374">
        <v>8</v>
      </c>
      <c r="E189" s="374">
        <v>7</v>
      </c>
      <c r="F189" s="374">
        <v>2016</v>
      </c>
      <c r="G189" s="375">
        <v>1970.1656</v>
      </c>
    </row>
    <row r="190" spans="2:7" x14ac:dyDescent="0.2">
      <c r="B190" s="209"/>
      <c r="C190" s="374">
        <v>19</v>
      </c>
      <c r="D190" s="374">
        <v>8</v>
      </c>
      <c r="E190" s="374">
        <v>7</v>
      </c>
      <c r="F190" s="374">
        <v>2016</v>
      </c>
      <c r="G190" s="375">
        <v>2047.1723</v>
      </c>
    </row>
    <row r="191" spans="2:7" x14ac:dyDescent="0.2">
      <c r="B191" s="209"/>
      <c r="C191" s="374">
        <v>20</v>
      </c>
      <c r="D191" s="374">
        <v>8</v>
      </c>
      <c r="E191" s="374">
        <v>7</v>
      </c>
      <c r="F191" s="374">
        <v>2016</v>
      </c>
      <c r="G191" s="375">
        <v>2074.6603</v>
      </c>
    </row>
    <row r="192" spans="2:7" x14ac:dyDescent="0.2">
      <c r="B192" s="209"/>
      <c r="C192" s="374">
        <v>21</v>
      </c>
      <c r="D192" s="374">
        <v>8</v>
      </c>
      <c r="E192" s="374">
        <v>7</v>
      </c>
      <c r="F192" s="374">
        <v>2016</v>
      </c>
      <c r="G192" s="375">
        <v>2085.8753999999999</v>
      </c>
    </row>
    <row r="193" spans="2:7" x14ac:dyDescent="0.2">
      <c r="B193" s="209"/>
      <c r="C193" s="374">
        <v>22</v>
      </c>
      <c r="D193" s="374">
        <v>8</v>
      </c>
      <c r="E193" s="374">
        <v>7</v>
      </c>
      <c r="F193" s="374">
        <v>2016</v>
      </c>
      <c r="G193" s="375">
        <v>2155.6563999999998</v>
      </c>
    </row>
    <row r="194" spans="2:7" x14ac:dyDescent="0.2">
      <c r="B194" s="209"/>
      <c r="C194" s="374">
        <v>23</v>
      </c>
      <c r="D194" s="374">
        <v>8</v>
      </c>
      <c r="E194" s="374">
        <v>7</v>
      </c>
      <c r="F194" s="374">
        <v>2016</v>
      </c>
      <c r="G194" s="375">
        <v>2126.9987999999998</v>
      </c>
    </row>
    <row r="195" spans="2:7" x14ac:dyDescent="0.2">
      <c r="B195" s="209"/>
      <c r="C195" s="374">
        <v>24</v>
      </c>
      <c r="D195" s="374">
        <v>8</v>
      </c>
      <c r="E195" s="374">
        <v>7</v>
      </c>
      <c r="F195" s="374">
        <v>2016</v>
      </c>
      <c r="G195" s="375">
        <v>2085.9254999999998</v>
      </c>
    </row>
    <row r="196" spans="2:7" x14ac:dyDescent="0.2">
      <c r="B196" s="209"/>
      <c r="C196" s="374">
        <v>1</v>
      </c>
      <c r="D196" s="374">
        <v>9</v>
      </c>
      <c r="E196" s="374">
        <v>7</v>
      </c>
      <c r="F196" s="374">
        <v>2016</v>
      </c>
      <c r="G196" s="375">
        <v>2073.7800999999999</v>
      </c>
    </row>
    <row r="197" spans="2:7" x14ac:dyDescent="0.2">
      <c r="B197" s="209"/>
      <c r="C197" s="374">
        <v>2</v>
      </c>
      <c r="D197" s="374">
        <v>9</v>
      </c>
      <c r="E197" s="374">
        <v>7</v>
      </c>
      <c r="F197" s="374">
        <v>2016</v>
      </c>
      <c r="G197" s="375">
        <v>2066.8559</v>
      </c>
    </row>
    <row r="198" spans="2:7" x14ac:dyDescent="0.2">
      <c r="B198" s="209"/>
      <c r="C198" s="374">
        <v>3</v>
      </c>
      <c r="D198" s="374">
        <v>9</v>
      </c>
      <c r="E198" s="374">
        <v>7</v>
      </c>
      <c r="F198" s="374">
        <v>2016</v>
      </c>
      <c r="G198" s="375">
        <v>2057.7642000000001</v>
      </c>
    </row>
    <row r="199" spans="2:7" x14ac:dyDescent="0.2">
      <c r="B199" s="209"/>
      <c r="C199" s="374">
        <v>4</v>
      </c>
      <c r="D199" s="374">
        <v>9</v>
      </c>
      <c r="E199" s="374">
        <v>7</v>
      </c>
      <c r="F199" s="374">
        <v>2016</v>
      </c>
      <c r="G199" s="375">
        <v>2113.3753000000002</v>
      </c>
    </row>
    <row r="200" spans="2:7" x14ac:dyDescent="0.2">
      <c r="B200" s="209"/>
      <c r="C200" s="374">
        <v>5</v>
      </c>
      <c r="D200" s="374">
        <v>9</v>
      </c>
      <c r="E200" s="374">
        <v>7</v>
      </c>
      <c r="F200" s="374">
        <v>2016</v>
      </c>
      <c r="G200" s="375">
        <v>2096.7102</v>
      </c>
    </row>
    <row r="201" spans="2:7" x14ac:dyDescent="0.2">
      <c r="B201" s="209"/>
      <c r="C201" s="374">
        <v>6</v>
      </c>
      <c r="D201" s="374">
        <v>9</v>
      </c>
      <c r="E201" s="374">
        <v>7</v>
      </c>
      <c r="F201" s="374">
        <v>2016</v>
      </c>
      <c r="G201" s="375">
        <v>2055.5491999999999</v>
      </c>
    </row>
    <row r="202" spans="2:7" x14ac:dyDescent="0.2">
      <c r="B202" s="209"/>
      <c r="C202" s="374">
        <v>7</v>
      </c>
      <c r="D202" s="374">
        <v>9</v>
      </c>
      <c r="E202" s="374">
        <v>7</v>
      </c>
      <c r="F202" s="374">
        <v>2016</v>
      </c>
      <c r="G202" s="375">
        <v>2073.8717000000001</v>
      </c>
    </row>
    <row r="203" spans="2:7" x14ac:dyDescent="0.2">
      <c r="B203" s="209"/>
      <c r="C203" s="374">
        <v>8</v>
      </c>
      <c r="D203" s="374">
        <v>9</v>
      </c>
      <c r="E203" s="374">
        <v>7</v>
      </c>
      <c r="F203" s="374">
        <v>2016</v>
      </c>
      <c r="G203" s="375">
        <v>2081.2671999999998</v>
      </c>
    </row>
    <row r="204" spans="2:7" x14ac:dyDescent="0.2">
      <c r="B204" s="209"/>
      <c r="C204" s="374">
        <v>9</v>
      </c>
      <c r="D204" s="374">
        <v>9</v>
      </c>
      <c r="E204" s="374">
        <v>7</v>
      </c>
      <c r="F204" s="374">
        <v>2016</v>
      </c>
      <c r="G204" s="375">
        <v>2063.5805</v>
      </c>
    </row>
    <row r="205" spans="2:7" x14ac:dyDescent="0.2">
      <c r="B205" s="209"/>
      <c r="C205" s="374">
        <v>10</v>
      </c>
      <c r="D205" s="374">
        <v>9</v>
      </c>
      <c r="E205" s="374">
        <v>7</v>
      </c>
      <c r="F205" s="374">
        <v>2016</v>
      </c>
      <c r="G205" s="375">
        <v>2093.9611</v>
      </c>
    </row>
    <row r="206" spans="2:7" x14ac:dyDescent="0.2">
      <c r="B206" s="209"/>
      <c r="C206" s="374">
        <v>11</v>
      </c>
      <c r="D206" s="374">
        <v>9</v>
      </c>
      <c r="E206" s="374">
        <v>7</v>
      </c>
      <c r="F206" s="374">
        <v>2016</v>
      </c>
      <c r="G206" s="375">
        <v>2074.6351</v>
      </c>
    </row>
    <row r="207" spans="2:7" x14ac:dyDescent="0.2">
      <c r="B207" s="209"/>
      <c r="C207" s="374">
        <v>12</v>
      </c>
      <c r="D207" s="374">
        <v>9</v>
      </c>
      <c r="E207" s="374">
        <v>7</v>
      </c>
      <c r="F207" s="374">
        <v>2016</v>
      </c>
      <c r="G207" s="375">
        <v>2083.9811</v>
      </c>
    </row>
    <row r="208" spans="2:7" x14ac:dyDescent="0.2">
      <c r="B208" s="209"/>
      <c r="C208" s="374">
        <v>13</v>
      </c>
      <c r="D208" s="374">
        <v>9</v>
      </c>
      <c r="E208" s="374">
        <v>7</v>
      </c>
      <c r="F208" s="374">
        <v>2016</v>
      </c>
      <c r="G208" s="375">
        <v>2073.4913000000001</v>
      </c>
    </row>
    <row r="209" spans="2:7" x14ac:dyDescent="0.2">
      <c r="B209" s="209"/>
      <c r="C209" s="374">
        <v>14</v>
      </c>
      <c r="D209" s="374">
        <v>9</v>
      </c>
      <c r="E209" s="374">
        <v>7</v>
      </c>
      <c r="F209" s="374">
        <v>2016</v>
      </c>
      <c r="G209" s="375">
        <v>2060.4857999999999</v>
      </c>
    </row>
    <row r="210" spans="2:7" x14ac:dyDescent="0.2">
      <c r="B210" s="209"/>
      <c r="C210" s="374">
        <v>15</v>
      </c>
      <c r="D210" s="374">
        <v>9</v>
      </c>
      <c r="E210" s="374">
        <v>7</v>
      </c>
      <c r="F210" s="374">
        <v>2016</v>
      </c>
      <c r="G210" s="375">
        <v>2065.2901000000002</v>
      </c>
    </row>
    <row r="211" spans="2:7" x14ac:dyDescent="0.2">
      <c r="B211" s="209"/>
      <c r="C211" s="374">
        <v>16</v>
      </c>
      <c r="D211" s="374">
        <v>9</v>
      </c>
      <c r="E211" s="374">
        <v>7</v>
      </c>
      <c r="F211" s="374">
        <v>2016</v>
      </c>
      <c r="G211" s="375">
        <v>2088.0025000000001</v>
      </c>
    </row>
    <row r="212" spans="2:7" x14ac:dyDescent="0.2">
      <c r="B212" s="209"/>
      <c r="C212" s="374">
        <v>17</v>
      </c>
      <c r="D212" s="374">
        <v>9</v>
      </c>
      <c r="E212" s="374">
        <v>7</v>
      </c>
      <c r="F212" s="374">
        <v>2016</v>
      </c>
      <c r="G212" s="375">
        <v>2096.2800000000002</v>
      </c>
    </row>
    <row r="213" spans="2:7" x14ac:dyDescent="0.2">
      <c r="B213" s="209"/>
      <c r="C213" s="374">
        <v>18</v>
      </c>
      <c r="D213" s="374">
        <v>9</v>
      </c>
      <c r="E213" s="374">
        <v>7</v>
      </c>
      <c r="F213" s="374">
        <v>2016</v>
      </c>
      <c r="G213" s="375">
        <v>2090.2854000000002</v>
      </c>
    </row>
    <row r="214" spans="2:7" x14ac:dyDescent="0.2">
      <c r="B214" s="209"/>
      <c r="C214" s="374">
        <v>19</v>
      </c>
      <c r="D214" s="374">
        <v>9</v>
      </c>
      <c r="E214" s="374">
        <v>7</v>
      </c>
      <c r="F214" s="374">
        <v>2016</v>
      </c>
      <c r="G214" s="375">
        <v>2122.4621000000002</v>
      </c>
    </row>
    <row r="215" spans="2:7" x14ac:dyDescent="0.2">
      <c r="B215" s="209"/>
      <c r="C215" s="374">
        <v>20</v>
      </c>
      <c r="D215" s="374">
        <v>9</v>
      </c>
      <c r="E215" s="374">
        <v>7</v>
      </c>
      <c r="F215" s="374">
        <v>2016</v>
      </c>
      <c r="G215" s="375">
        <v>2183.3870999999999</v>
      </c>
    </row>
    <row r="216" spans="2:7" x14ac:dyDescent="0.2">
      <c r="B216" s="209"/>
      <c r="C216" s="374">
        <v>21</v>
      </c>
      <c r="D216" s="374">
        <v>9</v>
      </c>
      <c r="E216" s="374">
        <v>7</v>
      </c>
      <c r="F216" s="374">
        <v>2016</v>
      </c>
      <c r="G216" s="375">
        <v>2203.5549999999998</v>
      </c>
    </row>
    <row r="217" spans="2:7" x14ac:dyDescent="0.2">
      <c r="B217" s="209"/>
      <c r="C217" s="374">
        <v>22</v>
      </c>
      <c r="D217" s="374">
        <v>9</v>
      </c>
      <c r="E217" s="374">
        <v>7</v>
      </c>
      <c r="F217" s="374">
        <v>2016</v>
      </c>
      <c r="G217" s="375">
        <v>2257.7556</v>
      </c>
    </row>
    <row r="218" spans="2:7" x14ac:dyDescent="0.2">
      <c r="B218" s="209"/>
      <c r="C218" s="374">
        <v>23</v>
      </c>
      <c r="D218" s="374">
        <v>9</v>
      </c>
      <c r="E218" s="374">
        <v>7</v>
      </c>
      <c r="F218" s="374">
        <v>2016</v>
      </c>
      <c r="G218" s="375">
        <v>2260.0327000000002</v>
      </c>
    </row>
    <row r="219" spans="2:7" x14ac:dyDescent="0.2">
      <c r="B219" s="209"/>
      <c r="C219" s="374">
        <v>24</v>
      </c>
      <c r="D219" s="374">
        <v>9</v>
      </c>
      <c r="E219" s="374">
        <v>7</v>
      </c>
      <c r="F219" s="374">
        <v>2016</v>
      </c>
      <c r="G219" s="375">
        <v>2270.2278000000001</v>
      </c>
    </row>
    <row r="220" spans="2:7" x14ac:dyDescent="0.2">
      <c r="B220" s="209"/>
      <c r="C220" s="374">
        <v>1</v>
      </c>
      <c r="D220" s="374">
        <v>10</v>
      </c>
      <c r="E220" s="374">
        <v>7</v>
      </c>
      <c r="F220" s="374">
        <v>2016</v>
      </c>
      <c r="G220" s="375">
        <v>2235.4025000000001</v>
      </c>
    </row>
    <row r="221" spans="2:7" x14ac:dyDescent="0.2">
      <c r="B221" s="209"/>
      <c r="C221" s="374">
        <v>2</v>
      </c>
      <c r="D221" s="374">
        <v>10</v>
      </c>
      <c r="E221" s="374">
        <v>7</v>
      </c>
      <c r="F221" s="374">
        <v>2016</v>
      </c>
      <c r="G221" s="375">
        <v>2193.2926000000002</v>
      </c>
    </row>
    <row r="222" spans="2:7" x14ac:dyDescent="0.2">
      <c r="B222" s="209"/>
      <c r="C222" s="374">
        <v>3</v>
      </c>
      <c r="D222" s="374">
        <v>10</v>
      </c>
      <c r="E222" s="374">
        <v>7</v>
      </c>
      <c r="F222" s="374">
        <v>2016</v>
      </c>
      <c r="G222" s="375">
        <v>2114.7458000000001</v>
      </c>
    </row>
    <row r="223" spans="2:7" x14ac:dyDescent="0.2">
      <c r="B223" s="209"/>
      <c r="C223" s="374">
        <v>4</v>
      </c>
      <c r="D223" s="374">
        <v>10</v>
      </c>
      <c r="E223" s="374">
        <v>7</v>
      </c>
      <c r="F223" s="374">
        <v>2016</v>
      </c>
      <c r="G223" s="375">
        <v>2126.0039000000002</v>
      </c>
    </row>
    <row r="224" spans="2:7" x14ac:dyDescent="0.2">
      <c r="B224" s="209"/>
      <c r="C224" s="374">
        <v>5</v>
      </c>
      <c r="D224" s="374">
        <v>10</v>
      </c>
      <c r="E224" s="374">
        <v>7</v>
      </c>
      <c r="F224" s="374">
        <v>2016</v>
      </c>
      <c r="G224" s="375">
        <v>2161.1772999999998</v>
      </c>
    </row>
    <row r="225" spans="2:7" x14ac:dyDescent="0.2">
      <c r="B225" s="209"/>
      <c r="C225" s="374">
        <v>6</v>
      </c>
      <c r="D225" s="374">
        <v>10</v>
      </c>
      <c r="E225" s="374">
        <v>7</v>
      </c>
      <c r="F225" s="374">
        <v>2016</v>
      </c>
      <c r="G225" s="375">
        <v>2156.9297999999999</v>
      </c>
    </row>
    <row r="226" spans="2:7" x14ac:dyDescent="0.2">
      <c r="B226" s="209"/>
      <c r="C226" s="374">
        <v>7</v>
      </c>
      <c r="D226" s="374">
        <v>10</v>
      </c>
      <c r="E226" s="374">
        <v>7</v>
      </c>
      <c r="F226" s="374">
        <v>2016</v>
      </c>
      <c r="G226" s="375">
        <v>2137.7530000000002</v>
      </c>
    </row>
    <row r="227" spans="2:7" x14ac:dyDescent="0.2">
      <c r="B227" s="209"/>
      <c r="C227" s="374">
        <v>8</v>
      </c>
      <c r="D227" s="374">
        <v>10</v>
      </c>
      <c r="E227" s="374">
        <v>7</v>
      </c>
      <c r="F227" s="374">
        <v>2016</v>
      </c>
      <c r="G227" s="375">
        <v>2118.3344999999999</v>
      </c>
    </row>
    <row r="228" spans="2:7" x14ac:dyDescent="0.2">
      <c r="B228" s="209"/>
      <c r="C228" s="374">
        <v>9</v>
      </c>
      <c r="D228" s="374">
        <v>10</v>
      </c>
      <c r="E228" s="374">
        <v>7</v>
      </c>
      <c r="F228" s="374">
        <v>2016</v>
      </c>
      <c r="G228" s="375">
        <v>2084.7150999999999</v>
      </c>
    </row>
    <row r="229" spans="2:7" x14ac:dyDescent="0.2">
      <c r="B229" s="209"/>
      <c r="C229" s="374">
        <v>10</v>
      </c>
      <c r="D229" s="374">
        <v>10</v>
      </c>
      <c r="E229" s="374">
        <v>7</v>
      </c>
      <c r="F229" s="374">
        <v>2016</v>
      </c>
      <c r="G229" s="375">
        <v>2120.6012000000001</v>
      </c>
    </row>
    <row r="230" spans="2:7" x14ac:dyDescent="0.2">
      <c r="B230" s="209"/>
      <c r="C230" s="374">
        <v>11</v>
      </c>
      <c r="D230" s="374">
        <v>10</v>
      </c>
      <c r="E230" s="374">
        <v>7</v>
      </c>
      <c r="F230" s="374">
        <v>2016</v>
      </c>
      <c r="G230" s="375">
        <v>2131.3090999999999</v>
      </c>
    </row>
    <row r="231" spans="2:7" x14ac:dyDescent="0.2">
      <c r="B231" s="209"/>
      <c r="C231" s="374">
        <v>12</v>
      </c>
      <c r="D231" s="374">
        <v>10</v>
      </c>
      <c r="E231" s="374">
        <v>7</v>
      </c>
      <c r="F231" s="374">
        <v>2016</v>
      </c>
      <c r="G231" s="375">
        <v>2123.3933999999999</v>
      </c>
    </row>
    <row r="232" spans="2:7" x14ac:dyDescent="0.2">
      <c r="B232" s="209"/>
      <c r="C232" s="374">
        <v>13</v>
      </c>
      <c r="D232" s="374">
        <v>10</v>
      </c>
      <c r="E232" s="374">
        <v>7</v>
      </c>
      <c r="F232" s="374">
        <v>2016</v>
      </c>
      <c r="G232" s="375">
        <v>2148.0846000000001</v>
      </c>
    </row>
    <row r="233" spans="2:7" x14ac:dyDescent="0.2">
      <c r="B233" s="209"/>
      <c r="C233" s="374">
        <v>14</v>
      </c>
      <c r="D233" s="374">
        <v>10</v>
      </c>
      <c r="E233" s="374">
        <v>7</v>
      </c>
      <c r="F233" s="374">
        <v>2016</v>
      </c>
      <c r="G233" s="375">
        <v>2111.7316000000001</v>
      </c>
    </row>
    <row r="234" spans="2:7" x14ac:dyDescent="0.2">
      <c r="B234" s="209"/>
      <c r="C234" s="374">
        <v>15</v>
      </c>
      <c r="D234" s="374">
        <v>10</v>
      </c>
      <c r="E234" s="374">
        <v>7</v>
      </c>
      <c r="F234" s="374">
        <v>2016</v>
      </c>
      <c r="G234" s="375">
        <v>2081.7993000000001</v>
      </c>
    </row>
    <row r="235" spans="2:7" x14ac:dyDescent="0.2">
      <c r="B235" s="209"/>
      <c r="C235" s="374">
        <v>16</v>
      </c>
      <c r="D235" s="374">
        <v>10</v>
      </c>
      <c r="E235" s="374">
        <v>7</v>
      </c>
      <c r="F235" s="374">
        <v>2016</v>
      </c>
      <c r="G235" s="375">
        <v>2025.883</v>
      </c>
    </row>
    <row r="236" spans="2:7" x14ac:dyDescent="0.2">
      <c r="B236" s="209"/>
      <c r="C236" s="374">
        <v>17</v>
      </c>
      <c r="D236" s="374">
        <v>10</v>
      </c>
      <c r="E236" s="374">
        <v>7</v>
      </c>
      <c r="F236" s="374">
        <v>2016</v>
      </c>
      <c r="G236" s="375">
        <v>2031.4797000000001</v>
      </c>
    </row>
    <row r="237" spans="2:7" x14ac:dyDescent="0.2">
      <c r="B237" s="209"/>
      <c r="C237" s="374">
        <v>18</v>
      </c>
      <c r="D237" s="374">
        <v>10</v>
      </c>
      <c r="E237" s="374">
        <v>7</v>
      </c>
      <c r="F237" s="374">
        <v>2016</v>
      </c>
      <c r="G237" s="375">
        <v>2088.4319999999998</v>
      </c>
    </row>
    <row r="238" spans="2:7" x14ac:dyDescent="0.2">
      <c r="B238" s="209"/>
      <c r="C238" s="374">
        <v>19</v>
      </c>
      <c r="D238" s="374">
        <v>10</v>
      </c>
      <c r="E238" s="374">
        <v>7</v>
      </c>
      <c r="F238" s="374">
        <v>2016</v>
      </c>
      <c r="G238" s="375">
        <v>2172.4857000000002</v>
      </c>
    </row>
    <row r="239" spans="2:7" x14ac:dyDescent="0.2">
      <c r="B239" s="209"/>
      <c r="C239" s="374">
        <v>20</v>
      </c>
      <c r="D239" s="374">
        <v>10</v>
      </c>
      <c r="E239" s="374">
        <v>7</v>
      </c>
      <c r="F239" s="374">
        <v>2016</v>
      </c>
      <c r="G239" s="375">
        <v>2217.3998999999999</v>
      </c>
    </row>
    <row r="240" spans="2:7" x14ac:dyDescent="0.2">
      <c r="B240" s="209"/>
      <c r="C240" s="374">
        <v>21</v>
      </c>
      <c r="D240" s="374">
        <v>10</v>
      </c>
      <c r="E240" s="374">
        <v>7</v>
      </c>
      <c r="F240" s="374">
        <v>2016</v>
      </c>
      <c r="G240" s="375">
        <v>2190.8150999999998</v>
      </c>
    </row>
    <row r="241" spans="2:7" x14ac:dyDescent="0.2">
      <c r="B241" s="209"/>
      <c r="C241" s="374">
        <v>22</v>
      </c>
      <c r="D241" s="374">
        <v>10</v>
      </c>
      <c r="E241" s="374">
        <v>7</v>
      </c>
      <c r="F241" s="374">
        <v>2016</v>
      </c>
      <c r="G241" s="375">
        <v>2235.1333</v>
      </c>
    </row>
    <row r="242" spans="2:7" x14ac:dyDescent="0.2">
      <c r="B242" s="209"/>
      <c r="C242" s="374">
        <v>23</v>
      </c>
      <c r="D242" s="374">
        <v>10</v>
      </c>
      <c r="E242" s="374">
        <v>7</v>
      </c>
      <c r="F242" s="374">
        <v>2016</v>
      </c>
      <c r="G242" s="375">
        <v>2232.8199</v>
      </c>
    </row>
    <row r="243" spans="2:7" x14ac:dyDescent="0.2">
      <c r="B243" s="209"/>
      <c r="C243" s="374">
        <v>24</v>
      </c>
      <c r="D243" s="374">
        <v>10</v>
      </c>
      <c r="E243" s="374">
        <v>7</v>
      </c>
      <c r="F243" s="374">
        <v>2016</v>
      </c>
      <c r="G243" s="375">
        <v>2219.0363000000002</v>
      </c>
    </row>
    <row r="244" spans="2:7" x14ac:dyDescent="0.2">
      <c r="B244" s="209"/>
      <c r="C244" s="374">
        <v>1</v>
      </c>
      <c r="D244" s="374">
        <v>11</v>
      </c>
      <c r="E244" s="374">
        <v>7</v>
      </c>
      <c r="F244" s="374">
        <v>2016</v>
      </c>
      <c r="G244" s="375">
        <v>2189.0922999999998</v>
      </c>
    </row>
    <row r="245" spans="2:7" x14ac:dyDescent="0.2">
      <c r="B245" s="209"/>
      <c r="C245" s="374">
        <v>2</v>
      </c>
      <c r="D245" s="374">
        <v>11</v>
      </c>
      <c r="E245" s="374">
        <v>7</v>
      </c>
      <c r="F245" s="374">
        <v>2016</v>
      </c>
      <c r="G245" s="375">
        <v>2162.7323000000001</v>
      </c>
    </row>
    <row r="246" spans="2:7" x14ac:dyDescent="0.2">
      <c r="B246" s="209"/>
      <c r="C246" s="374">
        <v>3</v>
      </c>
      <c r="D246" s="374">
        <v>11</v>
      </c>
      <c r="E246" s="374">
        <v>7</v>
      </c>
      <c r="F246" s="374">
        <v>2016</v>
      </c>
      <c r="G246" s="375">
        <v>2138.5628999999999</v>
      </c>
    </row>
    <row r="247" spans="2:7" x14ac:dyDescent="0.2">
      <c r="B247" s="209"/>
      <c r="C247" s="374">
        <v>4</v>
      </c>
      <c r="D247" s="374">
        <v>11</v>
      </c>
      <c r="E247" s="374">
        <v>7</v>
      </c>
      <c r="F247" s="374">
        <v>2016</v>
      </c>
      <c r="G247" s="375">
        <v>2098.4708000000001</v>
      </c>
    </row>
    <row r="248" spans="2:7" x14ac:dyDescent="0.2">
      <c r="B248" s="209"/>
      <c r="C248" s="374">
        <v>5</v>
      </c>
      <c r="D248" s="374">
        <v>11</v>
      </c>
      <c r="E248" s="374">
        <v>7</v>
      </c>
      <c r="F248" s="374">
        <v>2016</v>
      </c>
      <c r="G248" s="375">
        <v>2059.7012</v>
      </c>
    </row>
    <row r="249" spans="2:7" x14ac:dyDescent="0.2">
      <c r="B249" s="209"/>
      <c r="C249" s="374">
        <v>6</v>
      </c>
      <c r="D249" s="374">
        <v>11</v>
      </c>
      <c r="E249" s="374">
        <v>7</v>
      </c>
      <c r="F249" s="374">
        <v>2016</v>
      </c>
      <c r="G249" s="375">
        <v>2039.9170999999999</v>
      </c>
    </row>
    <row r="250" spans="2:7" x14ac:dyDescent="0.2">
      <c r="B250" s="209"/>
      <c r="C250" s="374">
        <v>7</v>
      </c>
      <c r="D250" s="374">
        <v>11</v>
      </c>
      <c r="E250" s="374">
        <v>7</v>
      </c>
      <c r="F250" s="374">
        <v>2016</v>
      </c>
      <c r="G250" s="375">
        <v>2040.3486</v>
      </c>
    </row>
    <row r="251" spans="2:7" x14ac:dyDescent="0.2">
      <c r="B251" s="209"/>
      <c r="C251" s="374">
        <v>8</v>
      </c>
      <c r="D251" s="374">
        <v>11</v>
      </c>
      <c r="E251" s="374">
        <v>7</v>
      </c>
      <c r="F251" s="374">
        <v>2016</v>
      </c>
      <c r="G251" s="375">
        <v>2026.258</v>
      </c>
    </row>
    <row r="252" spans="2:7" x14ac:dyDescent="0.2">
      <c r="B252" s="209"/>
      <c r="C252" s="374">
        <v>9</v>
      </c>
      <c r="D252" s="374">
        <v>11</v>
      </c>
      <c r="E252" s="374">
        <v>7</v>
      </c>
      <c r="F252" s="374">
        <v>2016</v>
      </c>
      <c r="G252" s="375">
        <v>2013.4598000000001</v>
      </c>
    </row>
    <row r="253" spans="2:7" x14ac:dyDescent="0.2">
      <c r="B253" s="209"/>
      <c r="C253" s="374">
        <v>10</v>
      </c>
      <c r="D253" s="374">
        <v>11</v>
      </c>
      <c r="E253" s="374">
        <v>7</v>
      </c>
      <c r="F253" s="374">
        <v>2016</v>
      </c>
      <c r="G253" s="375">
        <v>2041.4788000000001</v>
      </c>
    </row>
    <row r="254" spans="2:7" x14ac:dyDescent="0.2">
      <c r="B254" s="209"/>
      <c r="C254" s="374">
        <v>11</v>
      </c>
      <c r="D254" s="374">
        <v>11</v>
      </c>
      <c r="E254" s="374">
        <v>7</v>
      </c>
      <c r="F254" s="374">
        <v>2016</v>
      </c>
      <c r="G254" s="375">
        <v>1988.0807</v>
      </c>
    </row>
    <row r="255" spans="2:7" x14ac:dyDescent="0.2">
      <c r="B255" s="209"/>
      <c r="C255" s="374">
        <v>12</v>
      </c>
      <c r="D255" s="374">
        <v>11</v>
      </c>
      <c r="E255" s="374">
        <v>7</v>
      </c>
      <c r="F255" s="374">
        <v>2016</v>
      </c>
      <c r="G255" s="375">
        <v>2011.8496</v>
      </c>
    </row>
    <row r="256" spans="2:7" x14ac:dyDescent="0.2">
      <c r="B256" s="209"/>
      <c r="C256" s="374">
        <v>13</v>
      </c>
      <c r="D256" s="374">
        <v>11</v>
      </c>
      <c r="E256" s="374">
        <v>7</v>
      </c>
      <c r="F256" s="374">
        <v>2016</v>
      </c>
      <c r="G256" s="375">
        <v>2007.1515999999999</v>
      </c>
    </row>
    <row r="257" spans="2:7" x14ac:dyDescent="0.2">
      <c r="B257" s="209"/>
      <c r="C257" s="374">
        <v>14</v>
      </c>
      <c r="D257" s="374">
        <v>11</v>
      </c>
      <c r="E257" s="374">
        <v>7</v>
      </c>
      <c r="F257" s="374">
        <v>2016</v>
      </c>
      <c r="G257" s="375">
        <v>2010.8359</v>
      </c>
    </row>
    <row r="258" spans="2:7" x14ac:dyDescent="0.2">
      <c r="B258" s="209"/>
      <c r="C258" s="374">
        <v>15</v>
      </c>
      <c r="D258" s="374">
        <v>11</v>
      </c>
      <c r="E258" s="374">
        <v>7</v>
      </c>
      <c r="F258" s="374">
        <v>2016</v>
      </c>
      <c r="G258" s="375">
        <v>2016.1717000000001</v>
      </c>
    </row>
    <row r="259" spans="2:7" x14ac:dyDescent="0.2">
      <c r="B259" s="209"/>
      <c r="C259" s="374">
        <v>16</v>
      </c>
      <c r="D259" s="374">
        <v>11</v>
      </c>
      <c r="E259" s="374">
        <v>7</v>
      </c>
      <c r="F259" s="374">
        <v>2016</v>
      </c>
      <c r="G259" s="375">
        <v>2026.0081</v>
      </c>
    </row>
    <row r="260" spans="2:7" x14ac:dyDescent="0.2">
      <c r="B260" s="209"/>
      <c r="C260" s="374">
        <v>17</v>
      </c>
      <c r="D260" s="374">
        <v>11</v>
      </c>
      <c r="E260" s="374">
        <v>7</v>
      </c>
      <c r="F260" s="374">
        <v>2016</v>
      </c>
      <c r="G260" s="375">
        <v>2004.9843000000001</v>
      </c>
    </row>
    <row r="261" spans="2:7" x14ac:dyDescent="0.2">
      <c r="B261" s="209"/>
      <c r="C261" s="374">
        <v>18</v>
      </c>
      <c r="D261" s="374">
        <v>11</v>
      </c>
      <c r="E261" s="374">
        <v>7</v>
      </c>
      <c r="F261" s="374">
        <v>2016</v>
      </c>
      <c r="G261" s="375">
        <v>2035.0561</v>
      </c>
    </row>
    <row r="262" spans="2:7" x14ac:dyDescent="0.2">
      <c r="B262" s="209"/>
      <c r="C262" s="374">
        <v>19</v>
      </c>
      <c r="D262" s="374">
        <v>11</v>
      </c>
      <c r="E262" s="374">
        <v>7</v>
      </c>
      <c r="F262" s="374">
        <v>2016</v>
      </c>
      <c r="G262" s="375">
        <v>2106.0542999999998</v>
      </c>
    </row>
    <row r="263" spans="2:7" x14ac:dyDescent="0.2">
      <c r="B263" s="209"/>
      <c r="C263" s="374">
        <v>20</v>
      </c>
      <c r="D263" s="374">
        <v>11</v>
      </c>
      <c r="E263" s="374">
        <v>7</v>
      </c>
      <c r="F263" s="374">
        <v>2016</v>
      </c>
      <c r="G263" s="375">
        <v>2155.4494</v>
      </c>
    </row>
    <row r="264" spans="2:7" x14ac:dyDescent="0.2">
      <c r="B264" s="209"/>
      <c r="C264" s="374">
        <v>21</v>
      </c>
      <c r="D264" s="374">
        <v>11</v>
      </c>
      <c r="E264" s="374">
        <v>7</v>
      </c>
      <c r="F264" s="374">
        <v>2016</v>
      </c>
      <c r="G264" s="375">
        <v>2154.652</v>
      </c>
    </row>
    <row r="265" spans="2:7" x14ac:dyDescent="0.2">
      <c r="B265" s="209"/>
      <c r="C265" s="374">
        <v>22</v>
      </c>
      <c r="D265" s="374">
        <v>11</v>
      </c>
      <c r="E265" s="374">
        <v>7</v>
      </c>
      <c r="F265" s="374">
        <v>2016</v>
      </c>
      <c r="G265" s="375">
        <v>2162.0893999999998</v>
      </c>
    </row>
    <row r="266" spans="2:7" x14ac:dyDescent="0.2">
      <c r="B266" s="209"/>
      <c r="C266" s="374">
        <v>23</v>
      </c>
      <c r="D266" s="374">
        <v>11</v>
      </c>
      <c r="E266" s="374">
        <v>7</v>
      </c>
      <c r="F266" s="374">
        <v>2016</v>
      </c>
      <c r="G266" s="375">
        <v>2132.5201999999999</v>
      </c>
    </row>
    <row r="267" spans="2:7" x14ac:dyDescent="0.2">
      <c r="B267" s="209"/>
      <c r="C267" s="374">
        <v>24</v>
      </c>
      <c r="D267" s="374">
        <v>11</v>
      </c>
      <c r="E267" s="374">
        <v>7</v>
      </c>
      <c r="F267" s="374">
        <v>2016</v>
      </c>
      <c r="G267" s="375">
        <v>2094.5482999999999</v>
      </c>
    </row>
    <row r="268" spans="2:7" x14ac:dyDescent="0.2">
      <c r="B268" s="209"/>
      <c r="C268" s="374">
        <v>1</v>
      </c>
      <c r="D268" s="374">
        <v>12</v>
      </c>
      <c r="E268" s="374">
        <v>7</v>
      </c>
      <c r="F268" s="374">
        <v>2016</v>
      </c>
      <c r="G268" s="375">
        <v>2086.1747</v>
      </c>
    </row>
    <row r="269" spans="2:7" x14ac:dyDescent="0.2">
      <c r="B269" s="209"/>
      <c r="C269" s="374">
        <v>2</v>
      </c>
      <c r="D269" s="374">
        <v>12</v>
      </c>
      <c r="E269" s="374">
        <v>7</v>
      </c>
      <c r="F269" s="374">
        <v>2016</v>
      </c>
      <c r="G269" s="375">
        <v>2042.8943999999999</v>
      </c>
    </row>
    <row r="270" spans="2:7" x14ac:dyDescent="0.2">
      <c r="B270" s="209"/>
      <c r="C270" s="374">
        <v>3</v>
      </c>
      <c r="D270" s="374">
        <v>12</v>
      </c>
      <c r="E270" s="374">
        <v>7</v>
      </c>
      <c r="F270" s="374">
        <v>2016</v>
      </c>
      <c r="G270" s="375">
        <v>2027.0897</v>
      </c>
    </row>
    <row r="271" spans="2:7" x14ac:dyDescent="0.2">
      <c r="B271" s="209"/>
      <c r="C271" s="374">
        <v>4</v>
      </c>
      <c r="D271" s="374">
        <v>12</v>
      </c>
      <c r="E271" s="374">
        <v>7</v>
      </c>
      <c r="F271" s="374">
        <v>2016</v>
      </c>
      <c r="G271" s="375">
        <v>2040.6292000000001</v>
      </c>
    </row>
    <row r="272" spans="2:7" x14ac:dyDescent="0.2">
      <c r="B272" s="209"/>
      <c r="C272" s="374">
        <v>5</v>
      </c>
      <c r="D272" s="374">
        <v>12</v>
      </c>
      <c r="E272" s="374">
        <v>7</v>
      </c>
      <c r="F272" s="374">
        <v>2016</v>
      </c>
      <c r="G272" s="375">
        <v>2046.0455999999999</v>
      </c>
    </row>
    <row r="273" spans="2:7" x14ac:dyDescent="0.2">
      <c r="B273" s="209"/>
      <c r="C273" s="374">
        <v>6</v>
      </c>
      <c r="D273" s="374">
        <v>12</v>
      </c>
      <c r="E273" s="374">
        <v>7</v>
      </c>
      <c r="F273" s="374">
        <v>2016</v>
      </c>
      <c r="G273" s="375">
        <v>2011.7950000000001</v>
      </c>
    </row>
    <row r="274" spans="2:7" x14ac:dyDescent="0.2">
      <c r="B274" s="209"/>
      <c r="C274" s="374">
        <v>7</v>
      </c>
      <c r="D274" s="374">
        <v>12</v>
      </c>
      <c r="E274" s="374">
        <v>7</v>
      </c>
      <c r="F274" s="374">
        <v>2016</v>
      </c>
      <c r="G274" s="375">
        <v>2015.5461</v>
      </c>
    </row>
    <row r="275" spans="2:7" x14ac:dyDescent="0.2">
      <c r="B275" s="209"/>
      <c r="C275" s="374">
        <v>8</v>
      </c>
      <c r="D275" s="374">
        <v>12</v>
      </c>
      <c r="E275" s="374">
        <v>7</v>
      </c>
      <c r="F275" s="374">
        <v>2016</v>
      </c>
      <c r="G275" s="375">
        <v>2019.5081</v>
      </c>
    </row>
    <row r="276" spans="2:7" x14ac:dyDescent="0.2">
      <c r="B276" s="209"/>
      <c r="C276" s="374">
        <v>9</v>
      </c>
      <c r="D276" s="374">
        <v>12</v>
      </c>
      <c r="E276" s="374">
        <v>7</v>
      </c>
      <c r="F276" s="374">
        <v>2016</v>
      </c>
      <c r="G276" s="375">
        <v>1982.3468</v>
      </c>
    </row>
    <row r="277" spans="2:7" x14ac:dyDescent="0.2">
      <c r="B277" s="209"/>
      <c r="C277" s="374">
        <v>10</v>
      </c>
      <c r="D277" s="374">
        <v>12</v>
      </c>
      <c r="E277" s="374">
        <v>7</v>
      </c>
      <c r="F277" s="374">
        <v>2016</v>
      </c>
      <c r="G277" s="375">
        <v>2014.8879999999999</v>
      </c>
    </row>
    <row r="278" spans="2:7" x14ac:dyDescent="0.2">
      <c r="B278" s="209"/>
      <c r="C278" s="374">
        <v>11</v>
      </c>
      <c r="D278" s="374">
        <v>12</v>
      </c>
      <c r="E278" s="374">
        <v>7</v>
      </c>
      <c r="F278" s="374">
        <v>2016</v>
      </c>
      <c r="G278" s="375">
        <v>2030.569</v>
      </c>
    </row>
    <row r="279" spans="2:7" x14ac:dyDescent="0.2">
      <c r="B279" s="209"/>
      <c r="C279" s="374">
        <v>12</v>
      </c>
      <c r="D279" s="374">
        <v>12</v>
      </c>
      <c r="E279" s="374">
        <v>7</v>
      </c>
      <c r="F279" s="374">
        <v>2016</v>
      </c>
      <c r="G279" s="375">
        <v>2040.6455000000001</v>
      </c>
    </row>
    <row r="280" spans="2:7" x14ac:dyDescent="0.2">
      <c r="B280" s="209"/>
      <c r="C280" s="374">
        <v>13</v>
      </c>
      <c r="D280" s="374">
        <v>12</v>
      </c>
      <c r="E280" s="374">
        <v>7</v>
      </c>
      <c r="F280" s="374">
        <v>2016</v>
      </c>
      <c r="G280" s="375">
        <v>1997.5065</v>
      </c>
    </row>
    <row r="281" spans="2:7" x14ac:dyDescent="0.2">
      <c r="B281" s="209"/>
      <c r="C281" s="374">
        <v>14</v>
      </c>
      <c r="D281" s="374">
        <v>12</v>
      </c>
      <c r="E281" s="374">
        <v>7</v>
      </c>
      <c r="F281" s="374">
        <v>2016</v>
      </c>
      <c r="G281" s="375">
        <v>2009.1905999999999</v>
      </c>
    </row>
    <row r="282" spans="2:7" x14ac:dyDescent="0.2">
      <c r="B282" s="209"/>
      <c r="C282" s="374">
        <v>15</v>
      </c>
      <c r="D282" s="374">
        <v>12</v>
      </c>
      <c r="E282" s="374">
        <v>7</v>
      </c>
      <c r="F282" s="374">
        <v>2016</v>
      </c>
      <c r="G282" s="375">
        <v>1999.4831999999999</v>
      </c>
    </row>
    <row r="283" spans="2:7" x14ac:dyDescent="0.2">
      <c r="B283" s="209"/>
      <c r="C283" s="374">
        <v>16</v>
      </c>
      <c r="D283" s="374">
        <v>12</v>
      </c>
      <c r="E283" s="374">
        <v>7</v>
      </c>
      <c r="F283" s="374">
        <v>2016</v>
      </c>
      <c r="G283" s="375">
        <v>2018.6981000000001</v>
      </c>
    </row>
    <row r="284" spans="2:7" x14ac:dyDescent="0.2">
      <c r="B284" s="209"/>
      <c r="C284" s="374">
        <v>17</v>
      </c>
      <c r="D284" s="374">
        <v>12</v>
      </c>
      <c r="E284" s="374">
        <v>7</v>
      </c>
      <c r="F284" s="374">
        <v>2016</v>
      </c>
      <c r="G284" s="375">
        <v>2047.4736</v>
      </c>
    </row>
    <row r="285" spans="2:7" x14ac:dyDescent="0.2">
      <c r="B285" s="209"/>
      <c r="C285" s="374">
        <v>18</v>
      </c>
      <c r="D285" s="374">
        <v>12</v>
      </c>
      <c r="E285" s="374">
        <v>7</v>
      </c>
      <c r="F285" s="374">
        <v>2016</v>
      </c>
      <c r="G285" s="375">
        <v>2036.9409000000001</v>
      </c>
    </row>
    <row r="286" spans="2:7" x14ac:dyDescent="0.2">
      <c r="B286" s="209"/>
      <c r="C286" s="374">
        <v>19</v>
      </c>
      <c r="D286" s="374">
        <v>12</v>
      </c>
      <c r="E286" s="374">
        <v>7</v>
      </c>
      <c r="F286" s="374">
        <v>2016</v>
      </c>
      <c r="G286" s="375">
        <v>2082.2021</v>
      </c>
    </row>
    <row r="287" spans="2:7" x14ac:dyDescent="0.2">
      <c r="B287" s="209"/>
      <c r="C287" s="374">
        <v>20</v>
      </c>
      <c r="D287" s="374">
        <v>12</v>
      </c>
      <c r="E287" s="374">
        <v>7</v>
      </c>
      <c r="F287" s="374">
        <v>2016</v>
      </c>
      <c r="G287" s="375">
        <v>2112.3094999999998</v>
      </c>
    </row>
    <row r="288" spans="2:7" x14ac:dyDescent="0.2">
      <c r="B288" s="209"/>
      <c r="C288" s="374">
        <v>21</v>
      </c>
      <c r="D288" s="374">
        <v>12</v>
      </c>
      <c r="E288" s="374">
        <v>7</v>
      </c>
      <c r="F288" s="374">
        <v>2016</v>
      </c>
      <c r="G288" s="375">
        <v>2080.7285000000002</v>
      </c>
    </row>
    <row r="289" spans="2:7" x14ac:dyDescent="0.2">
      <c r="B289" s="209"/>
      <c r="C289" s="374">
        <v>22</v>
      </c>
      <c r="D289" s="374">
        <v>12</v>
      </c>
      <c r="E289" s="374">
        <v>7</v>
      </c>
      <c r="F289" s="374">
        <v>2016</v>
      </c>
      <c r="G289" s="375">
        <v>2122.3935000000001</v>
      </c>
    </row>
    <row r="290" spans="2:7" x14ac:dyDescent="0.2">
      <c r="B290" s="209"/>
      <c r="C290" s="374">
        <v>23</v>
      </c>
      <c r="D290" s="374">
        <v>12</v>
      </c>
      <c r="E290" s="374">
        <v>7</v>
      </c>
      <c r="F290" s="374">
        <v>2016</v>
      </c>
      <c r="G290" s="375">
        <v>2126.1394</v>
      </c>
    </row>
    <row r="291" spans="2:7" x14ac:dyDescent="0.2">
      <c r="B291" s="209"/>
      <c r="C291" s="374">
        <v>24</v>
      </c>
      <c r="D291" s="374">
        <v>12</v>
      </c>
      <c r="E291" s="374">
        <v>7</v>
      </c>
      <c r="F291" s="374">
        <v>2016</v>
      </c>
      <c r="G291" s="375">
        <v>2127.1997999999999</v>
      </c>
    </row>
    <row r="292" spans="2:7" x14ac:dyDescent="0.2">
      <c r="B292" s="209"/>
      <c r="C292" s="374">
        <v>1</v>
      </c>
      <c r="D292" s="374">
        <v>13</v>
      </c>
      <c r="E292" s="374">
        <v>7</v>
      </c>
      <c r="F292" s="374">
        <v>2016</v>
      </c>
      <c r="G292" s="375">
        <v>2109.8357000000001</v>
      </c>
    </row>
    <row r="293" spans="2:7" x14ac:dyDescent="0.2">
      <c r="B293" s="209"/>
      <c r="C293" s="374">
        <v>2</v>
      </c>
      <c r="D293" s="374">
        <v>13</v>
      </c>
      <c r="E293" s="374">
        <v>7</v>
      </c>
      <c r="F293" s="374">
        <v>2016</v>
      </c>
      <c r="G293" s="375">
        <v>2088.0628000000002</v>
      </c>
    </row>
    <row r="294" spans="2:7" x14ac:dyDescent="0.2">
      <c r="B294" s="209"/>
      <c r="C294" s="374">
        <v>3</v>
      </c>
      <c r="D294" s="374">
        <v>13</v>
      </c>
      <c r="E294" s="374">
        <v>7</v>
      </c>
      <c r="F294" s="374">
        <v>2016</v>
      </c>
      <c r="G294" s="375">
        <v>2050.8391000000001</v>
      </c>
    </row>
    <row r="295" spans="2:7" x14ac:dyDescent="0.2">
      <c r="B295" s="209"/>
      <c r="C295" s="374">
        <v>4</v>
      </c>
      <c r="D295" s="374">
        <v>13</v>
      </c>
      <c r="E295" s="374">
        <v>7</v>
      </c>
      <c r="F295" s="374">
        <v>2016</v>
      </c>
      <c r="G295" s="375">
        <v>2067.7203</v>
      </c>
    </row>
    <row r="296" spans="2:7" x14ac:dyDescent="0.2">
      <c r="B296" s="209"/>
      <c r="C296" s="374">
        <v>5</v>
      </c>
      <c r="D296" s="374">
        <v>13</v>
      </c>
      <c r="E296" s="374">
        <v>7</v>
      </c>
      <c r="F296" s="374">
        <v>2016</v>
      </c>
      <c r="G296" s="375">
        <v>2061.7865999999999</v>
      </c>
    </row>
    <row r="297" spans="2:7" x14ac:dyDescent="0.2">
      <c r="B297" s="209"/>
      <c r="C297" s="374">
        <v>6</v>
      </c>
      <c r="D297" s="374">
        <v>13</v>
      </c>
      <c r="E297" s="374">
        <v>7</v>
      </c>
      <c r="F297" s="374">
        <v>2016</v>
      </c>
      <c r="G297" s="375">
        <v>2047.1705999999999</v>
      </c>
    </row>
    <row r="298" spans="2:7" x14ac:dyDescent="0.2">
      <c r="B298" s="209"/>
      <c r="C298" s="374">
        <v>7</v>
      </c>
      <c r="D298" s="374">
        <v>13</v>
      </c>
      <c r="E298" s="374">
        <v>7</v>
      </c>
      <c r="F298" s="374">
        <v>2016</v>
      </c>
      <c r="G298" s="375">
        <v>2046.3404</v>
      </c>
    </row>
    <row r="299" spans="2:7" x14ac:dyDescent="0.2">
      <c r="B299" s="209"/>
      <c r="C299" s="374">
        <v>8</v>
      </c>
      <c r="D299" s="374">
        <v>13</v>
      </c>
      <c r="E299" s="374">
        <v>7</v>
      </c>
      <c r="F299" s="374">
        <v>2016</v>
      </c>
      <c r="G299" s="375">
        <v>2047.2211</v>
      </c>
    </row>
    <row r="300" spans="2:7" x14ac:dyDescent="0.2">
      <c r="B300" s="209"/>
      <c r="C300" s="374">
        <v>9</v>
      </c>
      <c r="D300" s="374">
        <v>13</v>
      </c>
      <c r="E300" s="374">
        <v>7</v>
      </c>
      <c r="F300" s="374">
        <v>2016</v>
      </c>
      <c r="G300" s="375">
        <v>2011.3024</v>
      </c>
    </row>
    <row r="301" spans="2:7" x14ac:dyDescent="0.2">
      <c r="B301" s="209"/>
      <c r="C301" s="374">
        <v>10</v>
      </c>
      <c r="D301" s="374">
        <v>13</v>
      </c>
      <c r="E301" s="374">
        <v>7</v>
      </c>
      <c r="F301" s="374">
        <v>2016</v>
      </c>
      <c r="G301" s="375">
        <v>2005.9521</v>
      </c>
    </row>
    <row r="302" spans="2:7" x14ac:dyDescent="0.2">
      <c r="B302" s="209"/>
      <c r="C302" s="374">
        <v>11</v>
      </c>
      <c r="D302" s="374">
        <v>13</v>
      </c>
      <c r="E302" s="374">
        <v>7</v>
      </c>
      <c r="F302" s="374">
        <v>2016</v>
      </c>
      <c r="G302" s="375">
        <v>1984.7726</v>
      </c>
    </row>
    <row r="303" spans="2:7" x14ac:dyDescent="0.2">
      <c r="B303" s="209"/>
      <c r="C303" s="374">
        <v>12</v>
      </c>
      <c r="D303" s="374">
        <v>13</v>
      </c>
      <c r="E303" s="374">
        <v>7</v>
      </c>
      <c r="F303" s="374">
        <v>2016</v>
      </c>
      <c r="G303" s="375">
        <v>1951.1676</v>
      </c>
    </row>
    <row r="304" spans="2:7" x14ac:dyDescent="0.2">
      <c r="B304" s="209"/>
      <c r="C304" s="374">
        <v>13</v>
      </c>
      <c r="D304" s="374">
        <v>13</v>
      </c>
      <c r="E304" s="374">
        <v>7</v>
      </c>
      <c r="F304" s="374">
        <v>2016</v>
      </c>
      <c r="G304" s="375">
        <v>1963.9322999999999</v>
      </c>
    </row>
    <row r="305" spans="2:7" x14ac:dyDescent="0.2">
      <c r="B305" s="209"/>
      <c r="C305" s="374">
        <v>14</v>
      </c>
      <c r="D305" s="374">
        <v>13</v>
      </c>
      <c r="E305" s="374">
        <v>7</v>
      </c>
      <c r="F305" s="374">
        <v>2016</v>
      </c>
      <c r="G305" s="375">
        <v>1897.0596</v>
      </c>
    </row>
    <row r="306" spans="2:7" x14ac:dyDescent="0.2">
      <c r="B306" s="209"/>
      <c r="C306" s="374">
        <v>15</v>
      </c>
      <c r="D306" s="374">
        <v>13</v>
      </c>
      <c r="E306" s="374">
        <v>7</v>
      </c>
      <c r="F306" s="374">
        <v>2016</v>
      </c>
      <c r="G306" s="375">
        <v>1931.85</v>
      </c>
    </row>
    <row r="307" spans="2:7" x14ac:dyDescent="0.2">
      <c r="B307" s="209"/>
      <c r="C307" s="374">
        <v>16</v>
      </c>
      <c r="D307" s="374">
        <v>13</v>
      </c>
      <c r="E307" s="374">
        <v>7</v>
      </c>
      <c r="F307" s="374">
        <v>2016</v>
      </c>
      <c r="G307" s="375">
        <v>1939.7420999999999</v>
      </c>
    </row>
    <row r="308" spans="2:7" x14ac:dyDescent="0.2">
      <c r="B308" s="209"/>
      <c r="C308" s="374">
        <v>17</v>
      </c>
      <c r="D308" s="374">
        <v>13</v>
      </c>
      <c r="E308" s="374">
        <v>7</v>
      </c>
      <c r="F308" s="374">
        <v>2016</v>
      </c>
      <c r="G308" s="375">
        <v>1956.6958</v>
      </c>
    </row>
    <row r="309" spans="2:7" x14ac:dyDescent="0.2">
      <c r="B309" s="209"/>
      <c r="C309" s="374">
        <v>18</v>
      </c>
      <c r="D309" s="374">
        <v>13</v>
      </c>
      <c r="E309" s="374">
        <v>7</v>
      </c>
      <c r="F309" s="374">
        <v>2016</v>
      </c>
      <c r="G309" s="375">
        <v>1990.8402000000001</v>
      </c>
    </row>
    <row r="310" spans="2:7" x14ac:dyDescent="0.2">
      <c r="B310" s="209"/>
      <c r="C310" s="374">
        <v>19</v>
      </c>
      <c r="D310" s="374">
        <v>13</v>
      </c>
      <c r="E310" s="374">
        <v>7</v>
      </c>
      <c r="F310" s="374">
        <v>2016</v>
      </c>
      <c r="G310" s="375">
        <v>2061.5789</v>
      </c>
    </row>
    <row r="311" spans="2:7" x14ac:dyDescent="0.2">
      <c r="B311" s="209"/>
      <c r="C311" s="374">
        <v>20</v>
      </c>
      <c r="D311" s="374">
        <v>13</v>
      </c>
      <c r="E311" s="374">
        <v>7</v>
      </c>
      <c r="F311" s="374">
        <v>2016</v>
      </c>
      <c r="G311" s="375">
        <v>2079.9086000000002</v>
      </c>
    </row>
    <row r="312" spans="2:7" x14ac:dyDescent="0.2">
      <c r="B312" s="209"/>
      <c r="C312" s="374">
        <v>21</v>
      </c>
      <c r="D312" s="374">
        <v>13</v>
      </c>
      <c r="E312" s="374">
        <v>7</v>
      </c>
      <c r="F312" s="374">
        <v>2016</v>
      </c>
      <c r="G312" s="375">
        <v>2073.5450999999998</v>
      </c>
    </row>
    <row r="313" spans="2:7" x14ac:dyDescent="0.2">
      <c r="B313" s="209"/>
      <c r="C313" s="374">
        <v>22</v>
      </c>
      <c r="D313" s="374">
        <v>13</v>
      </c>
      <c r="E313" s="374">
        <v>7</v>
      </c>
      <c r="F313" s="374">
        <v>2016</v>
      </c>
      <c r="G313" s="375">
        <v>2121.2152000000001</v>
      </c>
    </row>
    <row r="314" spans="2:7" x14ac:dyDescent="0.2">
      <c r="B314" s="209"/>
      <c r="C314" s="374">
        <v>23</v>
      </c>
      <c r="D314" s="374">
        <v>13</v>
      </c>
      <c r="E314" s="374">
        <v>7</v>
      </c>
      <c r="F314" s="374">
        <v>2016</v>
      </c>
      <c r="G314" s="375">
        <v>2118.3759</v>
      </c>
    </row>
    <row r="315" spans="2:7" x14ac:dyDescent="0.2">
      <c r="B315" s="209"/>
      <c r="C315" s="374">
        <v>24</v>
      </c>
      <c r="D315" s="374">
        <v>13</v>
      </c>
      <c r="E315" s="374">
        <v>7</v>
      </c>
      <c r="F315" s="374">
        <v>2016</v>
      </c>
      <c r="G315" s="375">
        <v>2114.2937000000002</v>
      </c>
    </row>
    <row r="316" spans="2:7" x14ac:dyDescent="0.2">
      <c r="B316" s="209"/>
      <c r="C316" s="374">
        <v>1</v>
      </c>
      <c r="D316" s="374">
        <v>14</v>
      </c>
      <c r="E316" s="374">
        <v>7</v>
      </c>
      <c r="F316" s="374">
        <v>2016</v>
      </c>
      <c r="G316" s="375">
        <v>2094.9566</v>
      </c>
    </row>
    <row r="317" spans="2:7" x14ac:dyDescent="0.2">
      <c r="B317" s="209"/>
      <c r="C317" s="374">
        <v>2</v>
      </c>
      <c r="D317" s="374">
        <v>14</v>
      </c>
      <c r="E317" s="374">
        <v>7</v>
      </c>
      <c r="F317" s="374">
        <v>2016</v>
      </c>
      <c r="G317" s="375">
        <v>2048.5070999999998</v>
      </c>
    </row>
    <row r="318" spans="2:7" x14ac:dyDescent="0.2">
      <c r="B318" s="209"/>
      <c r="C318" s="374">
        <v>3</v>
      </c>
      <c r="D318" s="374">
        <v>14</v>
      </c>
      <c r="E318" s="374">
        <v>7</v>
      </c>
      <c r="F318" s="374">
        <v>2016</v>
      </c>
      <c r="G318" s="375">
        <v>2058.4893999999999</v>
      </c>
    </row>
    <row r="319" spans="2:7" x14ac:dyDescent="0.2">
      <c r="B319" s="209"/>
      <c r="C319" s="374">
        <v>4</v>
      </c>
      <c r="D319" s="374">
        <v>14</v>
      </c>
      <c r="E319" s="374">
        <v>7</v>
      </c>
      <c r="F319" s="374">
        <v>2016</v>
      </c>
      <c r="G319" s="375">
        <v>2042.4879000000001</v>
      </c>
    </row>
    <row r="320" spans="2:7" x14ac:dyDescent="0.2">
      <c r="B320" s="209"/>
      <c r="C320" s="374">
        <v>5</v>
      </c>
      <c r="D320" s="374">
        <v>14</v>
      </c>
      <c r="E320" s="374">
        <v>7</v>
      </c>
      <c r="F320" s="374">
        <v>2016</v>
      </c>
      <c r="G320" s="375">
        <v>2042.9775</v>
      </c>
    </row>
    <row r="321" spans="2:7" x14ac:dyDescent="0.2">
      <c r="B321" s="209"/>
      <c r="C321" s="374">
        <v>6</v>
      </c>
      <c r="D321" s="374">
        <v>14</v>
      </c>
      <c r="E321" s="374">
        <v>7</v>
      </c>
      <c r="F321" s="374">
        <v>2016</v>
      </c>
      <c r="G321" s="375">
        <v>2037.1701</v>
      </c>
    </row>
    <row r="322" spans="2:7" x14ac:dyDescent="0.2">
      <c r="B322" s="209"/>
      <c r="C322" s="374">
        <v>7</v>
      </c>
      <c r="D322" s="374">
        <v>14</v>
      </c>
      <c r="E322" s="374">
        <v>7</v>
      </c>
      <c r="F322" s="374">
        <v>2016</v>
      </c>
      <c r="G322" s="375">
        <v>1973.6101000000001</v>
      </c>
    </row>
    <row r="323" spans="2:7" x14ac:dyDescent="0.2">
      <c r="B323" s="209"/>
      <c r="C323" s="374">
        <v>8</v>
      </c>
      <c r="D323" s="374">
        <v>14</v>
      </c>
      <c r="E323" s="374">
        <v>7</v>
      </c>
      <c r="F323" s="374">
        <v>2016</v>
      </c>
      <c r="G323" s="375">
        <v>1978.4589000000001</v>
      </c>
    </row>
    <row r="324" spans="2:7" x14ac:dyDescent="0.2">
      <c r="B324" s="209"/>
      <c r="C324" s="374">
        <v>9</v>
      </c>
      <c r="D324" s="374">
        <v>14</v>
      </c>
      <c r="E324" s="374">
        <v>7</v>
      </c>
      <c r="F324" s="374">
        <v>2016</v>
      </c>
      <c r="G324" s="375">
        <v>1947.0782999999999</v>
      </c>
    </row>
    <row r="325" spans="2:7" x14ac:dyDescent="0.2">
      <c r="B325" s="209"/>
      <c r="C325" s="374">
        <v>10</v>
      </c>
      <c r="D325" s="374">
        <v>14</v>
      </c>
      <c r="E325" s="374">
        <v>7</v>
      </c>
      <c r="F325" s="374">
        <v>2016</v>
      </c>
      <c r="G325" s="375">
        <v>1958.4114999999999</v>
      </c>
    </row>
    <row r="326" spans="2:7" x14ac:dyDescent="0.2">
      <c r="B326" s="209"/>
      <c r="C326" s="374">
        <v>11</v>
      </c>
      <c r="D326" s="374">
        <v>14</v>
      </c>
      <c r="E326" s="374">
        <v>7</v>
      </c>
      <c r="F326" s="374">
        <v>2016</v>
      </c>
      <c r="G326" s="375">
        <v>2033.9721</v>
      </c>
    </row>
    <row r="327" spans="2:7" x14ac:dyDescent="0.2">
      <c r="B327" s="209"/>
      <c r="C327" s="374">
        <v>12</v>
      </c>
      <c r="D327" s="374">
        <v>14</v>
      </c>
      <c r="E327" s="374">
        <v>7</v>
      </c>
      <c r="F327" s="374">
        <v>2016</v>
      </c>
      <c r="G327" s="375">
        <v>2003.8044</v>
      </c>
    </row>
    <row r="328" spans="2:7" x14ac:dyDescent="0.2">
      <c r="B328" s="209"/>
      <c r="C328" s="374">
        <v>13</v>
      </c>
      <c r="D328" s="374">
        <v>14</v>
      </c>
      <c r="E328" s="374">
        <v>7</v>
      </c>
      <c r="F328" s="374">
        <v>2016</v>
      </c>
      <c r="G328" s="375">
        <v>1955.1152</v>
      </c>
    </row>
    <row r="329" spans="2:7" x14ac:dyDescent="0.2">
      <c r="B329" s="209"/>
      <c r="C329" s="374">
        <v>14</v>
      </c>
      <c r="D329" s="374">
        <v>14</v>
      </c>
      <c r="E329" s="374">
        <v>7</v>
      </c>
      <c r="F329" s="374">
        <v>2016</v>
      </c>
      <c r="G329" s="375">
        <v>1961.8021000000001</v>
      </c>
    </row>
    <row r="330" spans="2:7" x14ac:dyDescent="0.2">
      <c r="B330" s="209"/>
      <c r="C330" s="374">
        <v>15</v>
      </c>
      <c r="D330" s="374">
        <v>14</v>
      </c>
      <c r="E330" s="374">
        <v>7</v>
      </c>
      <c r="F330" s="374">
        <v>2016</v>
      </c>
      <c r="G330" s="375">
        <v>1974.2447</v>
      </c>
    </row>
    <row r="331" spans="2:7" x14ac:dyDescent="0.2">
      <c r="B331" s="209"/>
      <c r="C331" s="374">
        <v>16</v>
      </c>
      <c r="D331" s="374">
        <v>14</v>
      </c>
      <c r="E331" s="374">
        <v>7</v>
      </c>
      <c r="F331" s="374">
        <v>2016</v>
      </c>
      <c r="G331" s="375">
        <v>1976.6383000000001</v>
      </c>
    </row>
    <row r="332" spans="2:7" x14ac:dyDescent="0.2">
      <c r="B332" s="209"/>
      <c r="C332" s="374">
        <v>17</v>
      </c>
      <c r="D332" s="374">
        <v>14</v>
      </c>
      <c r="E332" s="374">
        <v>7</v>
      </c>
      <c r="F332" s="374">
        <v>2016</v>
      </c>
      <c r="G332" s="375">
        <v>2001.0382</v>
      </c>
    </row>
    <row r="333" spans="2:7" x14ac:dyDescent="0.2">
      <c r="B333" s="209"/>
      <c r="C333" s="374">
        <v>18</v>
      </c>
      <c r="D333" s="374">
        <v>14</v>
      </c>
      <c r="E333" s="374">
        <v>7</v>
      </c>
      <c r="F333" s="374">
        <v>2016</v>
      </c>
      <c r="G333" s="375">
        <v>2067.2968000000001</v>
      </c>
    </row>
    <row r="334" spans="2:7" x14ac:dyDescent="0.2">
      <c r="B334" s="209"/>
      <c r="C334" s="374">
        <v>19</v>
      </c>
      <c r="D334" s="374">
        <v>14</v>
      </c>
      <c r="E334" s="374">
        <v>7</v>
      </c>
      <c r="F334" s="374">
        <v>2016</v>
      </c>
      <c r="G334" s="375">
        <v>2166.2022000000002</v>
      </c>
    </row>
    <row r="335" spans="2:7" x14ac:dyDescent="0.2">
      <c r="B335" s="209"/>
      <c r="C335" s="374">
        <v>20</v>
      </c>
      <c r="D335" s="374">
        <v>14</v>
      </c>
      <c r="E335" s="374">
        <v>7</v>
      </c>
      <c r="F335" s="374">
        <v>2016</v>
      </c>
      <c r="G335" s="375">
        <v>2175.7487999999998</v>
      </c>
    </row>
    <row r="336" spans="2:7" x14ac:dyDescent="0.2">
      <c r="B336" s="209"/>
      <c r="C336" s="374">
        <v>21</v>
      </c>
      <c r="D336" s="374">
        <v>14</v>
      </c>
      <c r="E336" s="374">
        <v>7</v>
      </c>
      <c r="F336" s="374">
        <v>2016</v>
      </c>
      <c r="G336" s="375">
        <v>2189.2973999999999</v>
      </c>
    </row>
    <row r="337" spans="2:7" x14ac:dyDescent="0.2">
      <c r="B337" s="209"/>
      <c r="C337" s="374">
        <v>22</v>
      </c>
      <c r="D337" s="374">
        <v>14</v>
      </c>
      <c r="E337" s="374">
        <v>7</v>
      </c>
      <c r="F337" s="374">
        <v>2016</v>
      </c>
      <c r="G337" s="375">
        <v>2217.7197999999999</v>
      </c>
    </row>
    <row r="338" spans="2:7" x14ac:dyDescent="0.2">
      <c r="B338" s="209"/>
      <c r="C338" s="374">
        <v>23</v>
      </c>
      <c r="D338" s="374">
        <v>14</v>
      </c>
      <c r="E338" s="374">
        <v>7</v>
      </c>
      <c r="F338" s="374">
        <v>2016</v>
      </c>
      <c r="G338" s="375">
        <v>2219.8085999999998</v>
      </c>
    </row>
    <row r="339" spans="2:7" x14ac:dyDescent="0.2">
      <c r="B339" s="209"/>
      <c r="C339" s="374">
        <v>24</v>
      </c>
      <c r="D339" s="374">
        <v>14</v>
      </c>
      <c r="E339" s="374">
        <v>7</v>
      </c>
      <c r="F339" s="374">
        <v>2016</v>
      </c>
      <c r="G339" s="375">
        <v>2210.6687000000002</v>
      </c>
    </row>
    <row r="340" spans="2:7" x14ac:dyDescent="0.2">
      <c r="B340" s="209"/>
      <c r="C340" s="374">
        <v>1</v>
      </c>
      <c r="D340" s="374">
        <v>15</v>
      </c>
      <c r="E340" s="374">
        <v>7</v>
      </c>
      <c r="F340" s="374">
        <v>2016</v>
      </c>
      <c r="G340" s="375">
        <v>2188.0625</v>
      </c>
    </row>
    <row r="341" spans="2:7" x14ac:dyDescent="0.2">
      <c r="B341" s="209"/>
      <c r="C341" s="374">
        <v>2</v>
      </c>
      <c r="D341" s="374">
        <v>15</v>
      </c>
      <c r="E341" s="374">
        <v>7</v>
      </c>
      <c r="F341" s="374">
        <v>2016</v>
      </c>
      <c r="G341" s="375">
        <v>2161.4386</v>
      </c>
    </row>
    <row r="342" spans="2:7" x14ac:dyDescent="0.2">
      <c r="B342" s="209"/>
      <c r="C342" s="374">
        <v>3</v>
      </c>
      <c r="D342" s="374">
        <v>15</v>
      </c>
      <c r="E342" s="374">
        <v>7</v>
      </c>
      <c r="F342" s="374">
        <v>2016</v>
      </c>
      <c r="G342" s="375">
        <v>2098.9043999999999</v>
      </c>
    </row>
    <row r="343" spans="2:7" x14ac:dyDescent="0.2">
      <c r="B343" s="209"/>
      <c r="C343" s="374">
        <v>4</v>
      </c>
      <c r="D343" s="374">
        <v>15</v>
      </c>
      <c r="E343" s="374">
        <v>7</v>
      </c>
      <c r="F343" s="374">
        <v>2016</v>
      </c>
      <c r="G343" s="375">
        <v>2098.6459</v>
      </c>
    </row>
    <row r="344" spans="2:7" x14ac:dyDescent="0.2">
      <c r="B344" s="209"/>
      <c r="C344" s="374">
        <v>5</v>
      </c>
      <c r="D344" s="374">
        <v>15</v>
      </c>
      <c r="E344" s="374">
        <v>7</v>
      </c>
      <c r="F344" s="374">
        <v>2016</v>
      </c>
      <c r="G344" s="375">
        <v>2110.4850999999999</v>
      </c>
    </row>
    <row r="345" spans="2:7" x14ac:dyDescent="0.2">
      <c r="B345" s="209"/>
      <c r="C345" s="374">
        <v>6</v>
      </c>
      <c r="D345" s="374">
        <v>15</v>
      </c>
      <c r="E345" s="374">
        <v>7</v>
      </c>
      <c r="F345" s="374">
        <v>2016</v>
      </c>
      <c r="G345" s="375">
        <v>2111.5034000000001</v>
      </c>
    </row>
    <row r="346" spans="2:7" x14ac:dyDescent="0.2">
      <c r="B346" s="209"/>
      <c r="C346" s="374">
        <v>7</v>
      </c>
      <c r="D346" s="374">
        <v>15</v>
      </c>
      <c r="E346" s="374">
        <v>7</v>
      </c>
      <c r="F346" s="374">
        <v>2016</v>
      </c>
      <c r="G346" s="375">
        <v>2149.9814000000001</v>
      </c>
    </row>
    <row r="347" spans="2:7" x14ac:dyDescent="0.2">
      <c r="B347" s="209"/>
      <c r="C347" s="374">
        <v>8</v>
      </c>
      <c r="D347" s="374">
        <v>15</v>
      </c>
      <c r="E347" s="374">
        <v>7</v>
      </c>
      <c r="F347" s="374">
        <v>2016</v>
      </c>
      <c r="G347" s="375">
        <v>2145.6170999999999</v>
      </c>
    </row>
    <row r="348" spans="2:7" x14ac:dyDescent="0.2">
      <c r="B348" s="209"/>
      <c r="C348" s="374">
        <v>9</v>
      </c>
      <c r="D348" s="374">
        <v>15</v>
      </c>
      <c r="E348" s="374">
        <v>7</v>
      </c>
      <c r="F348" s="374">
        <v>2016</v>
      </c>
      <c r="G348" s="375">
        <v>2093.0063</v>
      </c>
    </row>
    <row r="349" spans="2:7" x14ac:dyDescent="0.2">
      <c r="B349" s="209"/>
      <c r="C349" s="374">
        <v>10</v>
      </c>
      <c r="D349" s="374">
        <v>15</v>
      </c>
      <c r="E349" s="374">
        <v>7</v>
      </c>
      <c r="F349" s="374">
        <v>2016</v>
      </c>
      <c r="G349" s="375">
        <v>2132.2229000000002</v>
      </c>
    </row>
    <row r="350" spans="2:7" x14ac:dyDescent="0.2">
      <c r="B350" s="209"/>
      <c r="C350" s="374">
        <v>11</v>
      </c>
      <c r="D350" s="374">
        <v>15</v>
      </c>
      <c r="E350" s="374">
        <v>7</v>
      </c>
      <c r="F350" s="374">
        <v>2016</v>
      </c>
      <c r="G350" s="375">
        <v>2138.0844000000002</v>
      </c>
    </row>
    <row r="351" spans="2:7" x14ac:dyDescent="0.2">
      <c r="B351" s="209"/>
      <c r="C351" s="374">
        <v>12</v>
      </c>
      <c r="D351" s="374">
        <v>15</v>
      </c>
      <c r="E351" s="374">
        <v>7</v>
      </c>
      <c r="F351" s="374">
        <v>2016</v>
      </c>
      <c r="G351" s="375">
        <v>2085.9472999999998</v>
      </c>
    </row>
    <row r="352" spans="2:7" x14ac:dyDescent="0.2">
      <c r="B352" s="209"/>
      <c r="C352" s="374">
        <v>13</v>
      </c>
      <c r="D352" s="374">
        <v>15</v>
      </c>
      <c r="E352" s="374">
        <v>7</v>
      </c>
      <c r="F352" s="374">
        <v>2016</v>
      </c>
      <c r="G352" s="375">
        <v>2037.5278000000001</v>
      </c>
    </row>
    <row r="353" spans="2:7" x14ac:dyDescent="0.2">
      <c r="B353" s="209"/>
      <c r="C353" s="374">
        <v>14</v>
      </c>
      <c r="D353" s="374">
        <v>15</v>
      </c>
      <c r="E353" s="374">
        <v>7</v>
      </c>
      <c r="F353" s="374">
        <v>2016</v>
      </c>
      <c r="G353" s="375">
        <v>2036.4192</v>
      </c>
    </row>
    <row r="354" spans="2:7" x14ac:dyDescent="0.2">
      <c r="B354" s="209"/>
      <c r="C354" s="374">
        <v>15</v>
      </c>
      <c r="D354" s="374">
        <v>15</v>
      </c>
      <c r="E354" s="374">
        <v>7</v>
      </c>
      <c r="F354" s="374">
        <v>2016</v>
      </c>
      <c r="G354" s="375">
        <v>2053.1617999999999</v>
      </c>
    </row>
    <row r="355" spans="2:7" x14ac:dyDescent="0.2">
      <c r="B355" s="209"/>
      <c r="C355" s="374">
        <v>16</v>
      </c>
      <c r="D355" s="374">
        <v>15</v>
      </c>
      <c r="E355" s="374">
        <v>7</v>
      </c>
      <c r="F355" s="374">
        <v>2016</v>
      </c>
      <c r="G355" s="375">
        <v>2105.0005999999998</v>
      </c>
    </row>
    <row r="356" spans="2:7" x14ac:dyDescent="0.2">
      <c r="B356" s="209"/>
      <c r="C356" s="374">
        <v>17</v>
      </c>
      <c r="D356" s="374">
        <v>15</v>
      </c>
      <c r="E356" s="374">
        <v>7</v>
      </c>
      <c r="F356" s="374">
        <v>2016</v>
      </c>
      <c r="G356" s="375">
        <v>2153.4405999999999</v>
      </c>
    </row>
    <row r="357" spans="2:7" x14ac:dyDescent="0.2">
      <c r="B357" s="209"/>
      <c r="C357" s="374">
        <v>18</v>
      </c>
      <c r="D357" s="374">
        <v>15</v>
      </c>
      <c r="E357" s="374">
        <v>7</v>
      </c>
      <c r="F357" s="374">
        <v>2016</v>
      </c>
      <c r="G357" s="375">
        <v>2189.5666000000001</v>
      </c>
    </row>
    <row r="358" spans="2:7" x14ac:dyDescent="0.2">
      <c r="B358" s="209"/>
      <c r="C358" s="374">
        <v>19</v>
      </c>
      <c r="D358" s="374">
        <v>15</v>
      </c>
      <c r="E358" s="374">
        <v>7</v>
      </c>
      <c r="F358" s="374">
        <v>2016</v>
      </c>
      <c r="G358" s="375">
        <v>2240.2817</v>
      </c>
    </row>
    <row r="359" spans="2:7" x14ac:dyDescent="0.2">
      <c r="B359" s="209"/>
      <c r="C359" s="374">
        <v>20</v>
      </c>
      <c r="D359" s="374">
        <v>15</v>
      </c>
      <c r="E359" s="374">
        <v>7</v>
      </c>
      <c r="F359" s="374">
        <v>2016</v>
      </c>
      <c r="G359" s="375">
        <v>2272.5457000000001</v>
      </c>
    </row>
    <row r="360" spans="2:7" x14ac:dyDescent="0.2">
      <c r="B360" s="209"/>
      <c r="C360" s="374">
        <v>21</v>
      </c>
      <c r="D360" s="374">
        <v>15</v>
      </c>
      <c r="E360" s="374">
        <v>7</v>
      </c>
      <c r="F360" s="374">
        <v>2016</v>
      </c>
      <c r="G360" s="375">
        <v>2243.5671000000002</v>
      </c>
    </row>
    <row r="361" spans="2:7" x14ac:dyDescent="0.2">
      <c r="B361" s="209"/>
      <c r="C361" s="374">
        <v>22</v>
      </c>
      <c r="D361" s="374">
        <v>15</v>
      </c>
      <c r="E361" s="374">
        <v>7</v>
      </c>
      <c r="F361" s="374">
        <v>2016</v>
      </c>
      <c r="G361" s="375">
        <v>2290.8409999999999</v>
      </c>
    </row>
    <row r="362" spans="2:7" x14ac:dyDescent="0.2">
      <c r="B362" s="209"/>
      <c r="C362" s="374">
        <v>23</v>
      </c>
      <c r="D362" s="374">
        <v>15</v>
      </c>
      <c r="E362" s="374">
        <v>7</v>
      </c>
      <c r="F362" s="374">
        <v>2016</v>
      </c>
      <c r="G362" s="375">
        <v>2275.3290999999999</v>
      </c>
    </row>
    <row r="363" spans="2:7" x14ac:dyDescent="0.2">
      <c r="B363" s="209"/>
      <c r="C363" s="374">
        <v>24</v>
      </c>
      <c r="D363" s="374">
        <v>15</v>
      </c>
      <c r="E363" s="374">
        <v>7</v>
      </c>
      <c r="F363" s="374">
        <v>2016</v>
      </c>
      <c r="G363" s="375">
        <v>2248.2411000000002</v>
      </c>
    </row>
    <row r="364" spans="2:7" x14ac:dyDescent="0.2">
      <c r="B364" s="209"/>
      <c r="C364" s="374">
        <v>1</v>
      </c>
      <c r="D364" s="374">
        <v>16</v>
      </c>
      <c r="E364" s="374">
        <v>7</v>
      </c>
      <c r="F364" s="374">
        <v>2016</v>
      </c>
      <c r="G364" s="375">
        <v>2229.7529</v>
      </c>
    </row>
    <row r="365" spans="2:7" x14ac:dyDescent="0.2">
      <c r="B365" s="209"/>
      <c r="C365" s="374">
        <v>2</v>
      </c>
      <c r="D365" s="374">
        <v>16</v>
      </c>
      <c r="E365" s="374">
        <v>7</v>
      </c>
      <c r="F365" s="374">
        <v>2016</v>
      </c>
      <c r="G365" s="375">
        <v>2155.4292</v>
      </c>
    </row>
    <row r="366" spans="2:7" x14ac:dyDescent="0.2">
      <c r="B366" s="209"/>
      <c r="C366" s="374">
        <v>3</v>
      </c>
      <c r="D366" s="374">
        <v>16</v>
      </c>
      <c r="E366" s="374">
        <v>7</v>
      </c>
      <c r="F366" s="374">
        <v>2016</v>
      </c>
      <c r="G366" s="375">
        <v>2148.4893000000002</v>
      </c>
    </row>
    <row r="367" spans="2:7" x14ac:dyDescent="0.2">
      <c r="B367" s="209"/>
      <c r="C367" s="374">
        <v>4</v>
      </c>
      <c r="D367" s="374">
        <v>16</v>
      </c>
      <c r="E367" s="374">
        <v>7</v>
      </c>
      <c r="F367" s="374">
        <v>2016</v>
      </c>
      <c r="G367" s="375">
        <v>2145.1988999999999</v>
      </c>
    </row>
    <row r="368" spans="2:7" x14ac:dyDescent="0.2">
      <c r="B368" s="209"/>
      <c r="C368" s="374">
        <v>5</v>
      </c>
      <c r="D368" s="374">
        <v>16</v>
      </c>
      <c r="E368" s="374">
        <v>7</v>
      </c>
      <c r="F368" s="374">
        <v>2016</v>
      </c>
      <c r="G368" s="375">
        <v>2135.8788</v>
      </c>
    </row>
    <row r="369" spans="2:7" x14ac:dyDescent="0.2">
      <c r="B369" s="209"/>
      <c r="C369" s="374">
        <v>6</v>
      </c>
      <c r="D369" s="374">
        <v>16</v>
      </c>
      <c r="E369" s="374">
        <v>7</v>
      </c>
      <c r="F369" s="374">
        <v>2016</v>
      </c>
      <c r="G369" s="375">
        <v>2131.866</v>
      </c>
    </row>
    <row r="370" spans="2:7" x14ac:dyDescent="0.2">
      <c r="B370" s="209"/>
      <c r="C370" s="374">
        <v>7</v>
      </c>
      <c r="D370" s="374">
        <v>16</v>
      </c>
      <c r="E370" s="374">
        <v>7</v>
      </c>
      <c r="F370" s="374">
        <v>2016</v>
      </c>
      <c r="G370" s="375">
        <v>2146.61</v>
      </c>
    </row>
    <row r="371" spans="2:7" x14ac:dyDescent="0.2">
      <c r="B371" s="209"/>
      <c r="C371" s="374">
        <v>8</v>
      </c>
      <c r="D371" s="374">
        <v>16</v>
      </c>
      <c r="E371" s="374">
        <v>7</v>
      </c>
      <c r="F371" s="374">
        <v>2016</v>
      </c>
      <c r="G371" s="375">
        <v>2104.4484000000002</v>
      </c>
    </row>
    <row r="372" spans="2:7" x14ac:dyDescent="0.2">
      <c r="B372" s="209"/>
      <c r="C372" s="374">
        <v>9</v>
      </c>
      <c r="D372" s="374">
        <v>16</v>
      </c>
      <c r="E372" s="374">
        <v>7</v>
      </c>
      <c r="F372" s="374">
        <v>2016</v>
      </c>
      <c r="G372" s="375">
        <v>2078.0160000000001</v>
      </c>
    </row>
    <row r="373" spans="2:7" x14ac:dyDescent="0.2">
      <c r="B373" s="209"/>
      <c r="C373" s="374">
        <v>10</v>
      </c>
      <c r="D373" s="374">
        <v>16</v>
      </c>
      <c r="E373" s="374">
        <v>7</v>
      </c>
      <c r="F373" s="374">
        <v>2016</v>
      </c>
      <c r="G373" s="375">
        <v>2106.8870999999999</v>
      </c>
    </row>
    <row r="374" spans="2:7" x14ac:dyDescent="0.2">
      <c r="B374" s="209"/>
      <c r="C374" s="374">
        <v>11</v>
      </c>
      <c r="D374" s="374">
        <v>16</v>
      </c>
      <c r="E374" s="374">
        <v>7</v>
      </c>
      <c r="F374" s="374">
        <v>2016</v>
      </c>
      <c r="G374" s="375">
        <v>2092.7822999999999</v>
      </c>
    </row>
    <row r="375" spans="2:7" x14ac:dyDescent="0.2">
      <c r="B375" s="209"/>
      <c r="C375" s="374">
        <v>12</v>
      </c>
      <c r="D375" s="374">
        <v>16</v>
      </c>
      <c r="E375" s="374">
        <v>7</v>
      </c>
      <c r="F375" s="374">
        <v>2016</v>
      </c>
      <c r="G375" s="375">
        <v>2074.5075999999999</v>
      </c>
    </row>
    <row r="376" spans="2:7" x14ac:dyDescent="0.2">
      <c r="B376" s="209"/>
      <c r="C376" s="374">
        <v>13</v>
      </c>
      <c r="D376" s="374">
        <v>16</v>
      </c>
      <c r="E376" s="374">
        <v>7</v>
      </c>
      <c r="F376" s="374">
        <v>2016</v>
      </c>
      <c r="G376" s="375">
        <v>1983.788</v>
      </c>
    </row>
    <row r="377" spans="2:7" x14ac:dyDescent="0.2">
      <c r="B377" s="209"/>
      <c r="C377" s="374">
        <v>14</v>
      </c>
      <c r="D377" s="374">
        <v>16</v>
      </c>
      <c r="E377" s="374">
        <v>7</v>
      </c>
      <c r="F377" s="374">
        <v>2016</v>
      </c>
      <c r="G377" s="375">
        <v>2024.8426999999999</v>
      </c>
    </row>
    <row r="378" spans="2:7" x14ac:dyDescent="0.2">
      <c r="B378" s="209"/>
      <c r="C378" s="374">
        <v>15</v>
      </c>
      <c r="D378" s="374">
        <v>16</v>
      </c>
      <c r="E378" s="374">
        <v>7</v>
      </c>
      <c r="F378" s="374">
        <v>2016</v>
      </c>
      <c r="G378" s="375">
        <v>2063.3020999999999</v>
      </c>
    </row>
    <row r="379" spans="2:7" x14ac:dyDescent="0.2">
      <c r="B379" s="209"/>
      <c r="C379" s="374">
        <v>16</v>
      </c>
      <c r="D379" s="374">
        <v>16</v>
      </c>
      <c r="E379" s="374">
        <v>7</v>
      </c>
      <c r="F379" s="374">
        <v>2016</v>
      </c>
      <c r="G379" s="375">
        <v>2064.884</v>
      </c>
    </row>
    <row r="380" spans="2:7" x14ac:dyDescent="0.2">
      <c r="B380" s="209"/>
      <c r="C380" s="374">
        <v>17</v>
      </c>
      <c r="D380" s="374">
        <v>16</v>
      </c>
      <c r="E380" s="374">
        <v>7</v>
      </c>
      <c r="F380" s="374">
        <v>2016</v>
      </c>
      <c r="G380" s="375">
        <v>2045.2261000000001</v>
      </c>
    </row>
    <row r="381" spans="2:7" x14ac:dyDescent="0.2">
      <c r="B381" s="209"/>
      <c r="C381" s="374">
        <v>18</v>
      </c>
      <c r="D381" s="374">
        <v>16</v>
      </c>
      <c r="E381" s="374">
        <v>7</v>
      </c>
      <c r="F381" s="374">
        <v>2016</v>
      </c>
      <c r="G381" s="375">
        <v>2053.2377999999999</v>
      </c>
    </row>
    <row r="382" spans="2:7" x14ac:dyDescent="0.2">
      <c r="B382" s="209"/>
      <c r="C382" s="374">
        <v>19</v>
      </c>
      <c r="D382" s="374">
        <v>16</v>
      </c>
      <c r="E382" s="374">
        <v>7</v>
      </c>
      <c r="F382" s="374">
        <v>2016</v>
      </c>
      <c r="G382" s="375">
        <v>2161.0989</v>
      </c>
    </row>
    <row r="383" spans="2:7" x14ac:dyDescent="0.2">
      <c r="B383" s="209"/>
      <c r="C383" s="374">
        <v>20</v>
      </c>
      <c r="D383" s="374">
        <v>16</v>
      </c>
      <c r="E383" s="374">
        <v>7</v>
      </c>
      <c r="F383" s="374">
        <v>2016</v>
      </c>
      <c r="G383" s="375">
        <v>2188.4701</v>
      </c>
    </row>
    <row r="384" spans="2:7" x14ac:dyDescent="0.2">
      <c r="B384" s="209"/>
      <c r="C384" s="374">
        <v>21</v>
      </c>
      <c r="D384" s="374">
        <v>16</v>
      </c>
      <c r="E384" s="374">
        <v>7</v>
      </c>
      <c r="F384" s="374">
        <v>2016</v>
      </c>
      <c r="G384" s="375">
        <v>2196.2824999999998</v>
      </c>
    </row>
    <row r="385" spans="2:7" x14ac:dyDescent="0.2">
      <c r="B385" s="209"/>
      <c r="C385" s="374">
        <v>22</v>
      </c>
      <c r="D385" s="374">
        <v>16</v>
      </c>
      <c r="E385" s="374">
        <v>7</v>
      </c>
      <c r="F385" s="374">
        <v>2016</v>
      </c>
      <c r="G385" s="375">
        <v>2181.6442999999999</v>
      </c>
    </row>
    <row r="386" spans="2:7" x14ac:dyDescent="0.2">
      <c r="B386" s="209"/>
      <c r="C386" s="374">
        <v>23</v>
      </c>
      <c r="D386" s="374">
        <v>16</v>
      </c>
      <c r="E386" s="374">
        <v>7</v>
      </c>
      <c r="F386" s="374">
        <v>2016</v>
      </c>
      <c r="G386" s="375">
        <v>2183.3213999999998</v>
      </c>
    </row>
    <row r="387" spans="2:7" x14ac:dyDescent="0.2">
      <c r="B387" s="209"/>
      <c r="C387" s="374">
        <v>24</v>
      </c>
      <c r="D387" s="374">
        <v>16</v>
      </c>
      <c r="E387" s="374">
        <v>7</v>
      </c>
      <c r="F387" s="374">
        <v>2016</v>
      </c>
      <c r="G387" s="375">
        <v>2135.0783000000001</v>
      </c>
    </row>
    <row r="388" spans="2:7" x14ac:dyDescent="0.2">
      <c r="B388" s="209"/>
      <c r="C388" s="374">
        <v>1</v>
      </c>
      <c r="D388" s="374">
        <v>17</v>
      </c>
      <c r="E388" s="374">
        <v>7</v>
      </c>
      <c r="F388" s="374">
        <v>2016</v>
      </c>
      <c r="G388" s="375">
        <v>2110.6808999999998</v>
      </c>
    </row>
    <row r="389" spans="2:7" x14ac:dyDescent="0.2">
      <c r="B389" s="209"/>
      <c r="C389" s="374">
        <v>2</v>
      </c>
      <c r="D389" s="374">
        <v>17</v>
      </c>
      <c r="E389" s="374">
        <v>7</v>
      </c>
      <c r="F389" s="374">
        <v>2016</v>
      </c>
      <c r="G389" s="375">
        <v>2109.1248999999998</v>
      </c>
    </row>
    <row r="390" spans="2:7" x14ac:dyDescent="0.2">
      <c r="B390" s="209"/>
      <c r="C390" s="374">
        <v>3</v>
      </c>
      <c r="D390" s="374">
        <v>17</v>
      </c>
      <c r="E390" s="374">
        <v>7</v>
      </c>
      <c r="F390" s="374">
        <v>2016</v>
      </c>
      <c r="G390" s="375">
        <v>2111.9378000000002</v>
      </c>
    </row>
    <row r="391" spans="2:7" x14ac:dyDescent="0.2">
      <c r="B391" s="209"/>
      <c r="C391" s="374">
        <v>4</v>
      </c>
      <c r="D391" s="374">
        <v>17</v>
      </c>
      <c r="E391" s="374">
        <v>7</v>
      </c>
      <c r="F391" s="374">
        <v>2016</v>
      </c>
      <c r="G391" s="375">
        <v>2141.7548000000002</v>
      </c>
    </row>
    <row r="392" spans="2:7" x14ac:dyDescent="0.2">
      <c r="B392" s="209"/>
      <c r="C392" s="374">
        <v>5</v>
      </c>
      <c r="D392" s="374">
        <v>17</v>
      </c>
      <c r="E392" s="374">
        <v>7</v>
      </c>
      <c r="F392" s="374">
        <v>2016</v>
      </c>
      <c r="G392" s="375">
        <v>2158.5021999999999</v>
      </c>
    </row>
    <row r="393" spans="2:7" x14ac:dyDescent="0.2">
      <c r="B393" s="209"/>
      <c r="C393" s="374">
        <v>6</v>
      </c>
      <c r="D393" s="374">
        <v>17</v>
      </c>
      <c r="E393" s="374">
        <v>7</v>
      </c>
      <c r="F393" s="374">
        <v>2016</v>
      </c>
      <c r="G393" s="375">
        <v>2169.2667000000001</v>
      </c>
    </row>
    <row r="394" spans="2:7" x14ac:dyDescent="0.2">
      <c r="B394" s="209"/>
      <c r="C394" s="374">
        <v>7</v>
      </c>
      <c r="D394" s="374">
        <v>17</v>
      </c>
      <c r="E394" s="374">
        <v>7</v>
      </c>
      <c r="F394" s="374">
        <v>2016</v>
      </c>
      <c r="G394" s="375">
        <v>2194.2662</v>
      </c>
    </row>
    <row r="395" spans="2:7" x14ac:dyDescent="0.2">
      <c r="B395" s="209"/>
      <c r="C395" s="374">
        <v>8</v>
      </c>
      <c r="D395" s="374">
        <v>17</v>
      </c>
      <c r="E395" s="374">
        <v>7</v>
      </c>
      <c r="F395" s="374">
        <v>2016</v>
      </c>
      <c r="G395" s="375">
        <v>2190.3984</v>
      </c>
    </row>
    <row r="396" spans="2:7" x14ac:dyDescent="0.2">
      <c r="B396" s="209"/>
      <c r="C396" s="374">
        <v>9</v>
      </c>
      <c r="D396" s="374">
        <v>17</v>
      </c>
      <c r="E396" s="374">
        <v>7</v>
      </c>
      <c r="F396" s="374">
        <v>2016</v>
      </c>
      <c r="G396" s="375">
        <v>2171.7579000000001</v>
      </c>
    </row>
    <row r="397" spans="2:7" x14ac:dyDescent="0.2">
      <c r="B397" s="209"/>
      <c r="C397" s="374">
        <v>10</v>
      </c>
      <c r="D397" s="374">
        <v>17</v>
      </c>
      <c r="E397" s="374">
        <v>7</v>
      </c>
      <c r="F397" s="374">
        <v>2016</v>
      </c>
      <c r="G397" s="375">
        <v>2192.4459000000002</v>
      </c>
    </row>
    <row r="398" spans="2:7" x14ac:dyDescent="0.2">
      <c r="B398" s="209"/>
      <c r="C398" s="374">
        <v>11</v>
      </c>
      <c r="D398" s="374">
        <v>17</v>
      </c>
      <c r="E398" s="374">
        <v>7</v>
      </c>
      <c r="F398" s="374">
        <v>2016</v>
      </c>
      <c r="G398" s="375">
        <v>2212.2109999999998</v>
      </c>
    </row>
    <row r="399" spans="2:7" x14ac:dyDescent="0.2">
      <c r="B399" s="209"/>
      <c r="C399" s="374">
        <v>12</v>
      </c>
      <c r="D399" s="374">
        <v>17</v>
      </c>
      <c r="E399" s="374">
        <v>7</v>
      </c>
      <c r="F399" s="374">
        <v>2016</v>
      </c>
      <c r="G399" s="375">
        <v>2172.6750000000002</v>
      </c>
    </row>
    <row r="400" spans="2:7" x14ac:dyDescent="0.2">
      <c r="B400" s="209"/>
      <c r="C400" s="374">
        <v>13</v>
      </c>
      <c r="D400" s="374">
        <v>17</v>
      </c>
      <c r="E400" s="374">
        <v>7</v>
      </c>
      <c r="F400" s="374">
        <v>2016</v>
      </c>
      <c r="G400" s="375">
        <v>2167.5252</v>
      </c>
    </row>
    <row r="401" spans="2:7" x14ac:dyDescent="0.2">
      <c r="B401" s="209"/>
      <c r="C401" s="374">
        <v>14</v>
      </c>
      <c r="D401" s="374">
        <v>17</v>
      </c>
      <c r="E401" s="374">
        <v>7</v>
      </c>
      <c r="F401" s="374">
        <v>2016</v>
      </c>
      <c r="G401" s="375">
        <v>2164.2388000000001</v>
      </c>
    </row>
    <row r="402" spans="2:7" x14ac:dyDescent="0.2">
      <c r="B402" s="209"/>
      <c r="C402" s="374">
        <v>15</v>
      </c>
      <c r="D402" s="374">
        <v>17</v>
      </c>
      <c r="E402" s="374">
        <v>7</v>
      </c>
      <c r="F402" s="374">
        <v>2016</v>
      </c>
      <c r="G402" s="375">
        <v>2159.8465999999999</v>
      </c>
    </row>
    <row r="403" spans="2:7" x14ac:dyDescent="0.2">
      <c r="B403" s="209"/>
      <c r="C403" s="374">
        <v>16</v>
      </c>
      <c r="D403" s="374">
        <v>17</v>
      </c>
      <c r="E403" s="374">
        <v>7</v>
      </c>
      <c r="F403" s="374">
        <v>2016</v>
      </c>
      <c r="G403" s="375">
        <v>2194.5073000000002</v>
      </c>
    </row>
    <row r="404" spans="2:7" x14ac:dyDescent="0.2">
      <c r="B404" s="209"/>
      <c r="C404" s="374">
        <v>17</v>
      </c>
      <c r="D404" s="374">
        <v>17</v>
      </c>
      <c r="E404" s="374">
        <v>7</v>
      </c>
      <c r="F404" s="374">
        <v>2016</v>
      </c>
      <c r="G404" s="375">
        <v>2185.8067999999998</v>
      </c>
    </row>
    <row r="405" spans="2:7" x14ac:dyDescent="0.2">
      <c r="B405" s="209"/>
      <c r="C405" s="374">
        <v>18</v>
      </c>
      <c r="D405" s="374">
        <v>17</v>
      </c>
      <c r="E405" s="374">
        <v>7</v>
      </c>
      <c r="F405" s="374">
        <v>2016</v>
      </c>
      <c r="G405" s="375">
        <v>2244.0473999999999</v>
      </c>
    </row>
    <row r="406" spans="2:7" x14ac:dyDescent="0.2">
      <c r="B406" s="209"/>
      <c r="C406" s="374">
        <v>19</v>
      </c>
      <c r="D406" s="374">
        <v>17</v>
      </c>
      <c r="E406" s="374">
        <v>7</v>
      </c>
      <c r="F406" s="374">
        <v>2016</v>
      </c>
      <c r="G406" s="375">
        <v>2286.2809999999999</v>
      </c>
    </row>
    <row r="407" spans="2:7" x14ac:dyDescent="0.2">
      <c r="B407" s="209"/>
      <c r="C407" s="374">
        <v>20</v>
      </c>
      <c r="D407" s="374">
        <v>17</v>
      </c>
      <c r="E407" s="374">
        <v>7</v>
      </c>
      <c r="F407" s="374">
        <v>2016</v>
      </c>
      <c r="G407" s="375">
        <v>2319.319</v>
      </c>
    </row>
    <row r="408" spans="2:7" x14ac:dyDescent="0.2">
      <c r="B408" s="209"/>
      <c r="C408" s="374">
        <v>21</v>
      </c>
      <c r="D408" s="374">
        <v>17</v>
      </c>
      <c r="E408" s="374">
        <v>7</v>
      </c>
      <c r="F408" s="374">
        <v>2016</v>
      </c>
      <c r="G408" s="375">
        <v>2329.4812999999999</v>
      </c>
    </row>
    <row r="409" spans="2:7" x14ac:dyDescent="0.2">
      <c r="B409" s="209"/>
      <c r="C409" s="374">
        <v>22</v>
      </c>
      <c r="D409" s="374">
        <v>17</v>
      </c>
      <c r="E409" s="374">
        <v>7</v>
      </c>
      <c r="F409" s="374">
        <v>2016</v>
      </c>
      <c r="G409" s="375">
        <v>2381.4647</v>
      </c>
    </row>
    <row r="410" spans="2:7" x14ac:dyDescent="0.2">
      <c r="B410" s="209"/>
      <c r="C410" s="374">
        <v>23</v>
      </c>
      <c r="D410" s="374">
        <v>17</v>
      </c>
      <c r="E410" s="374">
        <v>7</v>
      </c>
      <c r="F410" s="374">
        <v>2016</v>
      </c>
      <c r="G410" s="375">
        <v>2371.2519000000002</v>
      </c>
    </row>
    <row r="411" spans="2:7" x14ac:dyDescent="0.2">
      <c r="B411" s="209"/>
      <c r="C411" s="374">
        <v>24</v>
      </c>
      <c r="D411" s="374">
        <v>17</v>
      </c>
      <c r="E411" s="374">
        <v>7</v>
      </c>
      <c r="F411" s="374">
        <v>2016</v>
      </c>
      <c r="G411" s="375">
        <v>2361.7307000000001</v>
      </c>
    </row>
    <row r="412" spans="2:7" x14ac:dyDescent="0.2">
      <c r="B412" s="209"/>
      <c r="C412" s="374">
        <v>1</v>
      </c>
      <c r="D412" s="374">
        <v>18</v>
      </c>
      <c r="E412" s="374">
        <v>7</v>
      </c>
      <c r="F412" s="374">
        <v>2016</v>
      </c>
      <c r="G412" s="375">
        <v>2353.8035</v>
      </c>
    </row>
    <row r="413" spans="2:7" x14ac:dyDescent="0.2">
      <c r="B413" s="209"/>
      <c r="C413" s="374">
        <v>2</v>
      </c>
      <c r="D413" s="374">
        <v>18</v>
      </c>
      <c r="E413" s="374">
        <v>7</v>
      </c>
      <c r="F413" s="374">
        <v>2016</v>
      </c>
      <c r="G413" s="375">
        <v>2320.6615999999999</v>
      </c>
    </row>
    <row r="414" spans="2:7" x14ac:dyDescent="0.2">
      <c r="B414" s="209"/>
      <c r="C414" s="374">
        <v>3</v>
      </c>
      <c r="D414" s="374">
        <v>18</v>
      </c>
      <c r="E414" s="374">
        <v>7</v>
      </c>
      <c r="F414" s="374">
        <v>2016</v>
      </c>
      <c r="G414" s="375">
        <v>2311.596</v>
      </c>
    </row>
    <row r="415" spans="2:7" x14ac:dyDescent="0.2">
      <c r="B415" s="209"/>
      <c r="C415" s="374">
        <v>4</v>
      </c>
      <c r="D415" s="374">
        <v>18</v>
      </c>
      <c r="E415" s="374">
        <v>7</v>
      </c>
      <c r="F415" s="374">
        <v>2016</v>
      </c>
      <c r="G415" s="375">
        <v>2269.4153000000001</v>
      </c>
    </row>
    <row r="416" spans="2:7" x14ac:dyDescent="0.2">
      <c r="B416" s="209"/>
      <c r="C416" s="374">
        <v>5</v>
      </c>
      <c r="D416" s="374">
        <v>18</v>
      </c>
      <c r="E416" s="374">
        <v>7</v>
      </c>
      <c r="F416" s="374">
        <v>2016</v>
      </c>
      <c r="G416" s="375">
        <v>2251.6392999999998</v>
      </c>
    </row>
    <row r="417" spans="2:7" x14ac:dyDescent="0.2">
      <c r="B417" s="209"/>
      <c r="C417" s="374">
        <v>6</v>
      </c>
      <c r="D417" s="374">
        <v>18</v>
      </c>
      <c r="E417" s="374">
        <v>7</v>
      </c>
      <c r="F417" s="374">
        <v>2016</v>
      </c>
      <c r="G417" s="375">
        <v>2238.1374999999998</v>
      </c>
    </row>
    <row r="418" spans="2:7" x14ac:dyDescent="0.2">
      <c r="B418" s="209"/>
      <c r="C418" s="374">
        <v>7</v>
      </c>
      <c r="D418" s="374">
        <v>18</v>
      </c>
      <c r="E418" s="374">
        <v>7</v>
      </c>
      <c r="F418" s="374">
        <v>2016</v>
      </c>
      <c r="G418" s="375">
        <v>2247.1275999999998</v>
      </c>
    </row>
    <row r="419" spans="2:7" x14ac:dyDescent="0.2">
      <c r="B419" s="209"/>
      <c r="C419" s="374">
        <v>8</v>
      </c>
      <c r="D419" s="374">
        <v>18</v>
      </c>
      <c r="E419" s="374">
        <v>7</v>
      </c>
      <c r="F419" s="374">
        <v>2016</v>
      </c>
      <c r="G419" s="375">
        <v>2222.9956999999999</v>
      </c>
    </row>
    <row r="420" spans="2:7" x14ac:dyDescent="0.2">
      <c r="B420" s="209"/>
      <c r="C420" s="374">
        <v>9</v>
      </c>
      <c r="D420" s="374">
        <v>18</v>
      </c>
      <c r="E420" s="374">
        <v>7</v>
      </c>
      <c r="F420" s="374">
        <v>2016</v>
      </c>
      <c r="G420" s="375">
        <v>2203.346</v>
      </c>
    </row>
    <row r="421" spans="2:7" x14ac:dyDescent="0.2">
      <c r="B421" s="209"/>
      <c r="C421" s="374">
        <v>10</v>
      </c>
      <c r="D421" s="374">
        <v>18</v>
      </c>
      <c r="E421" s="374">
        <v>7</v>
      </c>
      <c r="F421" s="374">
        <v>2016</v>
      </c>
      <c r="G421" s="375">
        <v>2200.6086</v>
      </c>
    </row>
    <row r="422" spans="2:7" x14ac:dyDescent="0.2">
      <c r="B422" s="209"/>
      <c r="C422" s="374">
        <v>11</v>
      </c>
      <c r="D422" s="374">
        <v>18</v>
      </c>
      <c r="E422" s="374">
        <v>7</v>
      </c>
      <c r="F422" s="374">
        <v>2016</v>
      </c>
      <c r="G422" s="375">
        <v>2212.38</v>
      </c>
    </row>
    <row r="423" spans="2:7" x14ac:dyDescent="0.2">
      <c r="B423" s="209"/>
      <c r="C423" s="374">
        <v>12</v>
      </c>
      <c r="D423" s="374">
        <v>18</v>
      </c>
      <c r="E423" s="374">
        <v>7</v>
      </c>
      <c r="F423" s="374">
        <v>2016</v>
      </c>
      <c r="G423" s="375">
        <v>2260.4023999999999</v>
      </c>
    </row>
    <row r="424" spans="2:7" x14ac:dyDescent="0.2">
      <c r="B424" s="209"/>
      <c r="C424" s="374">
        <v>13</v>
      </c>
      <c r="D424" s="374">
        <v>18</v>
      </c>
      <c r="E424" s="374">
        <v>7</v>
      </c>
      <c r="F424" s="374">
        <v>2016</v>
      </c>
      <c r="G424" s="375">
        <v>2276.1055000000001</v>
      </c>
    </row>
    <row r="425" spans="2:7" x14ac:dyDescent="0.2">
      <c r="B425" s="209"/>
      <c r="C425" s="374">
        <v>14</v>
      </c>
      <c r="D425" s="374">
        <v>18</v>
      </c>
      <c r="E425" s="374">
        <v>7</v>
      </c>
      <c r="F425" s="374">
        <v>2016</v>
      </c>
      <c r="G425" s="375">
        <v>2251.3395</v>
      </c>
    </row>
    <row r="426" spans="2:7" x14ac:dyDescent="0.2">
      <c r="B426" s="209"/>
      <c r="C426" s="374">
        <v>15</v>
      </c>
      <c r="D426" s="374">
        <v>18</v>
      </c>
      <c r="E426" s="374">
        <v>7</v>
      </c>
      <c r="F426" s="374">
        <v>2016</v>
      </c>
      <c r="G426" s="375">
        <v>2194.0664999999999</v>
      </c>
    </row>
    <row r="427" spans="2:7" x14ac:dyDescent="0.2">
      <c r="B427" s="209"/>
      <c r="C427" s="374">
        <v>16</v>
      </c>
      <c r="D427" s="374">
        <v>18</v>
      </c>
      <c r="E427" s="374">
        <v>7</v>
      </c>
      <c r="F427" s="374">
        <v>2016</v>
      </c>
      <c r="G427" s="375">
        <v>2212.8791000000001</v>
      </c>
    </row>
    <row r="428" spans="2:7" x14ac:dyDescent="0.2">
      <c r="B428" s="209"/>
      <c r="C428" s="374">
        <v>17</v>
      </c>
      <c r="D428" s="374">
        <v>18</v>
      </c>
      <c r="E428" s="374">
        <v>7</v>
      </c>
      <c r="F428" s="374">
        <v>2016</v>
      </c>
      <c r="G428" s="375">
        <v>2260.3557000000001</v>
      </c>
    </row>
    <row r="429" spans="2:7" x14ac:dyDescent="0.2">
      <c r="B429" s="209"/>
      <c r="C429" s="374">
        <v>18</v>
      </c>
      <c r="D429" s="374">
        <v>18</v>
      </c>
      <c r="E429" s="374">
        <v>7</v>
      </c>
      <c r="F429" s="374">
        <v>2016</v>
      </c>
      <c r="G429" s="375">
        <v>2317.6916000000001</v>
      </c>
    </row>
    <row r="430" spans="2:7" x14ac:dyDescent="0.2">
      <c r="B430" s="209"/>
      <c r="C430" s="374">
        <v>19</v>
      </c>
      <c r="D430" s="374">
        <v>18</v>
      </c>
      <c r="E430" s="374">
        <v>7</v>
      </c>
      <c r="F430" s="374">
        <v>2016</v>
      </c>
      <c r="G430" s="375">
        <v>2375.9169000000002</v>
      </c>
    </row>
    <row r="431" spans="2:7" x14ac:dyDescent="0.2">
      <c r="B431" s="209"/>
      <c r="C431" s="374">
        <v>20</v>
      </c>
      <c r="D431" s="374">
        <v>18</v>
      </c>
      <c r="E431" s="374">
        <v>7</v>
      </c>
      <c r="F431" s="374">
        <v>2016</v>
      </c>
      <c r="G431" s="375">
        <v>2393.2541999999999</v>
      </c>
    </row>
    <row r="432" spans="2:7" x14ac:dyDescent="0.2">
      <c r="B432" s="209"/>
      <c r="C432" s="374">
        <v>21</v>
      </c>
      <c r="D432" s="374">
        <v>18</v>
      </c>
      <c r="E432" s="374">
        <v>7</v>
      </c>
      <c r="F432" s="374">
        <v>2016</v>
      </c>
      <c r="G432" s="375">
        <v>2384.4980999999998</v>
      </c>
    </row>
    <row r="433" spans="2:7" x14ac:dyDescent="0.2">
      <c r="B433" s="209"/>
      <c r="C433" s="374">
        <v>22</v>
      </c>
      <c r="D433" s="374">
        <v>18</v>
      </c>
      <c r="E433" s="374">
        <v>7</v>
      </c>
      <c r="F433" s="374">
        <v>2016</v>
      </c>
      <c r="G433" s="375">
        <v>2385.7608</v>
      </c>
    </row>
    <row r="434" spans="2:7" x14ac:dyDescent="0.2">
      <c r="B434" s="209"/>
      <c r="C434" s="374">
        <v>23</v>
      </c>
      <c r="D434" s="374">
        <v>18</v>
      </c>
      <c r="E434" s="374">
        <v>7</v>
      </c>
      <c r="F434" s="374">
        <v>2016</v>
      </c>
      <c r="G434" s="375">
        <v>2370.2503999999999</v>
      </c>
    </row>
    <row r="435" spans="2:7" x14ac:dyDescent="0.2">
      <c r="B435" s="209"/>
      <c r="C435" s="374">
        <v>24</v>
      </c>
      <c r="D435" s="374">
        <v>18</v>
      </c>
      <c r="E435" s="374">
        <v>7</v>
      </c>
      <c r="F435" s="374">
        <v>2016</v>
      </c>
      <c r="G435" s="375">
        <v>2343.1311000000001</v>
      </c>
    </row>
    <row r="436" spans="2:7" x14ac:dyDescent="0.2">
      <c r="B436" s="209"/>
      <c r="C436" s="374">
        <v>1</v>
      </c>
      <c r="D436" s="374">
        <v>19</v>
      </c>
      <c r="E436" s="374">
        <v>7</v>
      </c>
      <c r="F436" s="374">
        <v>2016</v>
      </c>
      <c r="G436" s="375">
        <v>2351.2278999999999</v>
      </c>
    </row>
    <row r="437" spans="2:7" x14ac:dyDescent="0.2">
      <c r="B437" s="209"/>
      <c r="C437" s="374">
        <v>2</v>
      </c>
      <c r="D437" s="374">
        <v>19</v>
      </c>
      <c r="E437" s="374">
        <v>7</v>
      </c>
      <c r="F437" s="374">
        <v>2016</v>
      </c>
      <c r="G437" s="375">
        <v>2283.9618</v>
      </c>
    </row>
    <row r="438" spans="2:7" x14ac:dyDescent="0.2">
      <c r="B438" s="209"/>
      <c r="C438" s="374">
        <v>3</v>
      </c>
      <c r="D438" s="374">
        <v>19</v>
      </c>
      <c r="E438" s="374">
        <v>7</v>
      </c>
      <c r="F438" s="374">
        <v>2016</v>
      </c>
      <c r="G438" s="375">
        <v>2286.2406999999998</v>
      </c>
    </row>
    <row r="439" spans="2:7" x14ac:dyDescent="0.2">
      <c r="B439" s="209"/>
      <c r="C439" s="374">
        <v>4</v>
      </c>
      <c r="D439" s="374">
        <v>19</v>
      </c>
      <c r="E439" s="374">
        <v>7</v>
      </c>
      <c r="F439" s="374">
        <v>2016</v>
      </c>
      <c r="G439" s="375">
        <v>2295.5297</v>
      </c>
    </row>
    <row r="440" spans="2:7" x14ac:dyDescent="0.2">
      <c r="B440" s="209"/>
      <c r="C440" s="374">
        <v>5</v>
      </c>
      <c r="D440" s="374">
        <v>19</v>
      </c>
      <c r="E440" s="374">
        <v>7</v>
      </c>
      <c r="F440" s="374">
        <v>2016</v>
      </c>
      <c r="G440" s="375">
        <v>2281.2260999999999</v>
      </c>
    </row>
    <row r="441" spans="2:7" x14ac:dyDescent="0.2">
      <c r="B441" s="209"/>
      <c r="C441" s="374">
        <v>6</v>
      </c>
      <c r="D441" s="374">
        <v>19</v>
      </c>
      <c r="E441" s="374">
        <v>7</v>
      </c>
      <c r="F441" s="374">
        <v>2016</v>
      </c>
      <c r="G441" s="375">
        <v>2271.0333999999998</v>
      </c>
    </row>
    <row r="442" spans="2:7" x14ac:dyDescent="0.2">
      <c r="B442" s="209"/>
      <c r="C442" s="374">
        <v>7</v>
      </c>
      <c r="D442" s="374">
        <v>19</v>
      </c>
      <c r="E442" s="374">
        <v>7</v>
      </c>
      <c r="F442" s="374">
        <v>2016</v>
      </c>
      <c r="G442" s="375">
        <v>2270.1657</v>
      </c>
    </row>
    <row r="443" spans="2:7" x14ac:dyDescent="0.2">
      <c r="B443" s="209"/>
      <c r="C443" s="374">
        <v>8</v>
      </c>
      <c r="D443" s="374">
        <v>19</v>
      </c>
      <c r="E443" s="374">
        <v>7</v>
      </c>
      <c r="F443" s="374">
        <v>2016</v>
      </c>
      <c r="G443" s="375">
        <v>2238.5524999999998</v>
      </c>
    </row>
    <row r="444" spans="2:7" x14ac:dyDescent="0.2">
      <c r="B444" s="209"/>
      <c r="C444" s="374">
        <v>9</v>
      </c>
      <c r="D444" s="374">
        <v>19</v>
      </c>
      <c r="E444" s="374">
        <v>7</v>
      </c>
      <c r="F444" s="374">
        <v>2016</v>
      </c>
      <c r="G444" s="375">
        <v>2157.9956000000002</v>
      </c>
    </row>
    <row r="445" spans="2:7" x14ac:dyDescent="0.2">
      <c r="B445" s="209"/>
      <c r="C445" s="374">
        <v>10</v>
      </c>
      <c r="D445" s="374">
        <v>19</v>
      </c>
      <c r="E445" s="374">
        <v>7</v>
      </c>
      <c r="F445" s="374">
        <v>2016</v>
      </c>
      <c r="G445" s="375">
        <v>2178.3991999999998</v>
      </c>
    </row>
    <row r="446" spans="2:7" x14ac:dyDescent="0.2">
      <c r="B446" s="209"/>
      <c r="C446" s="374">
        <v>11</v>
      </c>
      <c r="D446" s="374">
        <v>19</v>
      </c>
      <c r="E446" s="374">
        <v>7</v>
      </c>
      <c r="F446" s="374">
        <v>2016</v>
      </c>
      <c r="G446" s="375">
        <v>2147.127</v>
      </c>
    </row>
    <row r="447" spans="2:7" x14ac:dyDescent="0.2">
      <c r="B447" s="209"/>
      <c r="C447" s="374">
        <v>12</v>
      </c>
      <c r="D447" s="374">
        <v>19</v>
      </c>
      <c r="E447" s="374">
        <v>7</v>
      </c>
      <c r="F447" s="374">
        <v>2016</v>
      </c>
      <c r="G447" s="375">
        <v>2141.5702000000001</v>
      </c>
    </row>
    <row r="448" spans="2:7" x14ac:dyDescent="0.2">
      <c r="B448" s="209"/>
      <c r="C448" s="374">
        <v>13</v>
      </c>
      <c r="D448" s="374">
        <v>19</v>
      </c>
      <c r="E448" s="374">
        <v>7</v>
      </c>
      <c r="F448" s="374">
        <v>2016</v>
      </c>
      <c r="G448" s="375">
        <v>2127.4893000000002</v>
      </c>
    </row>
    <row r="449" spans="2:7" x14ac:dyDescent="0.2">
      <c r="B449" s="209"/>
      <c r="C449" s="374">
        <v>14</v>
      </c>
      <c r="D449" s="374">
        <v>19</v>
      </c>
      <c r="E449" s="374">
        <v>7</v>
      </c>
      <c r="F449" s="374">
        <v>2016</v>
      </c>
      <c r="G449" s="375">
        <v>2099.3494999999998</v>
      </c>
    </row>
    <row r="450" spans="2:7" x14ac:dyDescent="0.2">
      <c r="B450" s="209"/>
      <c r="C450" s="374">
        <v>15</v>
      </c>
      <c r="D450" s="374">
        <v>19</v>
      </c>
      <c r="E450" s="374">
        <v>7</v>
      </c>
      <c r="F450" s="374">
        <v>2016</v>
      </c>
      <c r="G450" s="375">
        <v>2125.7417999999998</v>
      </c>
    </row>
    <row r="451" spans="2:7" x14ac:dyDescent="0.2">
      <c r="B451" s="209"/>
      <c r="C451" s="374">
        <v>16</v>
      </c>
      <c r="D451" s="374">
        <v>19</v>
      </c>
      <c r="E451" s="374">
        <v>7</v>
      </c>
      <c r="F451" s="374">
        <v>2016</v>
      </c>
      <c r="G451" s="375">
        <v>2148.2824999999998</v>
      </c>
    </row>
    <row r="452" spans="2:7" x14ac:dyDescent="0.2">
      <c r="B452" s="209"/>
      <c r="C452" s="374">
        <v>17</v>
      </c>
      <c r="D452" s="374">
        <v>19</v>
      </c>
      <c r="E452" s="374">
        <v>7</v>
      </c>
      <c r="F452" s="374">
        <v>2016</v>
      </c>
      <c r="G452" s="375">
        <v>2147.1846</v>
      </c>
    </row>
    <row r="453" spans="2:7" x14ac:dyDescent="0.2">
      <c r="B453" s="209"/>
      <c r="C453" s="374">
        <v>18</v>
      </c>
      <c r="D453" s="374">
        <v>19</v>
      </c>
      <c r="E453" s="374">
        <v>7</v>
      </c>
      <c r="F453" s="374">
        <v>2016</v>
      </c>
      <c r="G453" s="375">
        <v>2158.9418000000001</v>
      </c>
    </row>
    <row r="454" spans="2:7" x14ac:dyDescent="0.2">
      <c r="B454" s="209"/>
      <c r="C454" s="374">
        <v>19</v>
      </c>
      <c r="D454" s="374">
        <v>19</v>
      </c>
      <c r="E454" s="374">
        <v>7</v>
      </c>
      <c r="F454" s="374">
        <v>2016</v>
      </c>
      <c r="G454" s="375">
        <v>2053.7867000000001</v>
      </c>
    </row>
    <row r="455" spans="2:7" x14ac:dyDescent="0.2">
      <c r="B455" s="209"/>
      <c r="C455" s="374">
        <v>20</v>
      </c>
      <c r="D455" s="374">
        <v>19</v>
      </c>
      <c r="E455" s="374">
        <v>7</v>
      </c>
      <c r="F455" s="374">
        <v>2016</v>
      </c>
      <c r="G455" s="375">
        <v>2138.2163999999998</v>
      </c>
    </row>
    <row r="456" spans="2:7" x14ac:dyDescent="0.2">
      <c r="B456" s="209"/>
      <c r="C456" s="374">
        <v>21</v>
      </c>
      <c r="D456" s="374">
        <v>19</v>
      </c>
      <c r="E456" s="374">
        <v>7</v>
      </c>
      <c r="F456" s="374">
        <v>2016</v>
      </c>
      <c r="G456" s="375">
        <v>2164.2579000000001</v>
      </c>
    </row>
    <row r="457" spans="2:7" x14ac:dyDescent="0.2">
      <c r="B457" s="209"/>
      <c r="C457" s="374">
        <v>22</v>
      </c>
      <c r="D457" s="374">
        <v>19</v>
      </c>
      <c r="E457" s="374">
        <v>7</v>
      </c>
      <c r="F457" s="374">
        <v>2016</v>
      </c>
      <c r="G457" s="375">
        <v>2228.0527999999999</v>
      </c>
    </row>
    <row r="458" spans="2:7" x14ac:dyDescent="0.2">
      <c r="B458" s="209"/>
      <c r="C458" s="374">
        <v>23</v>
      </c>
      <c r="D458" s="374">
        <v>19</v>
      </c>
      <c r="E458" s="374">
        <v>7</v>
      </c>
      <c r="F458" s="374">
        <v>2016</v>
      </c>
      <c r="G458" s="375">
        <v>2220.5587</v>
      </c>
    </row>
    <row r="459" spans="2:7" x14ac:dyDescent="0.2">
      <c r="B459" s="209"/>
      <c r="C459" s="374">
        <v>24</v>
      </c>
      <c r="D459" s="374">
        <v>19</v>
      </c>
      <c r="E459" s="374">
        <v>7</v>
      </c>
      <c r="F459" s="374">
        <v>2016</v>
      </c>
      <c r="G459" s="375">
        <v>2241.1981999999998</v>
      </c>
    </row>
    <row r="460" spans="2:7" x14ac:dyDescent="0.2">
      <c r="B460" s="209"/>
      <c r="C460" s="374">
        <v>1</v>
      </c>
      <c r="D460" s="374">
        <v>20</v>
      </c>
      <c r="E460" s="374">
        <v>7</v>
      </c>
      <c r="F460" s="374">
        <v>2016</v>
      </c>
      <c r="G460" s="375">
        <v>2254.6889999999999</v>
      </c>
    </row>
    <row r="461" spans="2:7" x14ac:dyDescent="0.2">
      <c r="B461" s="209"/>
      <c r="C461" s="374">
        <v>2</v>
      </c>
      <c r="D461" s="374">
        <v>20</v>
      </c>
      <c r="E461" s="374">
        <v>7</v>
      </c>
      <c r="F461" s="374">
        <v>2016</v>
      </c>
      <c r="G461" s="375">
        <v>2215.6233000000002</v>
      </c>
    </row>
    <row r="462" spans="2:7" x14ac:dyDescent="0.2">
      <c r="B462" s="209"/>
      <c r="C462" s="374">
        <v>3</v>
      </c>
      <c r="D462" s="374">
        <v>20</v>
      </c>
      <c r="E462" s="374">
        <v>7</v>
      </c>
      <c r="F462" s="374">
        <v>2016</v>
      </c>
      <c r="G462" s="375">
        <v>2194.8425000000002</v>
      </c>
    </row>
    <row r="463" spans="2:7" x14ac:dyDescent="0.2">
      <c r="B463" s="209"/>
      <c r="C463" s="374">
        <v>4</v>
      </c>
      <c r="D463" s="374">
        <v>20</v>
      </c>
      <c r="E463" s="374">
        <v>7</v>
      </c>
      <c r="F463" s="374">
        <v>2016</v>
      </c>
      <c r="G463" s="375">
        <v>2200.2033999999999</v>
      </c>
    </row>
    <row r="464" spans="2:7" x14ac:dyDescent="0.2">
      <c r="B464" s="209"/>
      <c r="C464" s="374">
        <v>5</v>
      </c>
      <c r="D464" s="374">
        <v>20</v>
      </c>
      <c r="E464" s="374">
        <v>7</v>
      </c>
      <c r="F464" s="374">
        <v>2016</v>
      </c>
      <c r="G464" s="375">
        <v>2179.4124999999999</v>
      </c>
    </row>
    <row r="465" spans="2:7" x14ac:dyDescent="0.2">
      <c r="B465" s="209"/>
      <c r="C465" s="374">
        <v>6</v>
      </c>
      <c r="D465" s="374">
        <v>20</v>
      </c>
      <c r="E465" s="374">
        <v>7</v>
      </c>
      <c r="F465" s="374">
        <v>2016</v>
      </c>
      <c r="G465" s="375">
        <v>2165.9312</v>
      </c>
    </row>
    <row r="466" spans="2:7" x14ac:dyDescent="0.2">
      <c r="B466" s="209"/>
      <c r="C466" s="374">
        <v>7</v>
      </c>
      <c r="D466" s="374">
        <v>20</v>
      </c>
      <c r="E466" s="374">
        <v>7</v>
      </c>
      <c r="F466" s="374">
        <v>2016</v>
      </c>
      <c r="G466" s="375">
        <v>2202.5716000000002</v>
      </c>
    </row>
    <row r="467" spans="2:7" x14ac:dyDescent="0.2">
      <c r="B467" s="209"/>
      <c r="C467" s="374">
        <v>8</v>
      </c>
      <c r="D467" s="374">
        <v>20</v>
      </c>
      <c r="E467" s="374">
        <v>7</v>
      </c>
      <c r="F467" s="374">
        <v>2016</v>
      </c>
      <c r="G467" s="375">
        <v>2185.2170999999998</v>
      </c>
    </row>
    <row r="468" spans="2:7" x14ac:dyDescent="0.2">
      <c r="B468" s="209"/>
      <c r="C468" s="374">
        <v>9</v>
      </c>
      <c r="D468" s="374">
        <v>20</v>
      </c>
      <c r="E468" s="374">
        <v>7</v>
      </c>
      <c r="F468" s="374">
        <v>2016</v>
      </c>
      <c r="G468" s="375">
        <v>2131.1876000000002</v>
      </c>
    </row>
    <row r="469" spans="2:7" x14ac:dyDescent="0.2">
      <c r="B469" s="209"/>
      <c r="C469" s="374">
        <v>10</v>
      </c>
      <c r="D469" s="374">
        <v>20</v>
      </c>
      <c r="E469" s="374">
        <v>7</v>
      </c>
      <c r="F469" s="374">
        <v>2016</v>
      </c>
      <c r="G469" s="375">
        <v>2161.7258999999999</v>
      </c>
    </row>
    <row r="470" spans="2:7" x14ac:dyDescent="0.2">
      <c r="B470" s="209"/>
      <c r="C470" s="374">
        <v>11</v>
      </c>
      <c r="D470" s="374">
        <v>20</v>
      </c>
      <c r="E470" s="374">
        <v>7</v>
      </c>
      <c r="F470" s="374">
        <v>2016</v>
      </c>
      <c r="G470" s="375">
        <v>2163.4351999999999</v>
      </c>
    </row>
    <row r="471" spans="2:7" x14ac:dyDescent="0.2">
      <c r="B471" s="209"/>
      <c r="C471" s="374">
        <v>12</v>
      </c>
      <c r="D471" s="374">
        <v>20</v>
      </c>
      <c r="E471" s="374">
        <v>7</v>
      </c>
      <c r="F471" s="374">
        <v>2016</v>
      </c>
      <c r="G471" s="375">
        <v>2126.1514000000002</v>
      </c>
    </row>
    <row r="472" spans="2:7" x14ac:dyDescent="0.2">
      <c r="B472" s="209"/>
      <c r="C472" s="374">
        <v>13</v>
      </c>
      <c r="D472" s="374">
        <v>20</v>
      </c>
      <c r="E472" s="374">
        <v>7</v>
      </c>
      <c r="F472" s="374">
        <v>2016</v>
      </c>
      <c r="G472" s="375">
        <v>2127.8537000000001</v>
      </c>
    </row>
    <row r="473" spans="2:7" x14ac:dyDescent="0.2">
      <c r="B473" s="209"/>
      <c r="C473" s="374">
        <v>14</v>
      </c>
      <c r="D473" s="374">
        <v>20</v>
      </c>
      <c r="E473" s="374">
        <v>7</v>
      </c>
      <c r="F473" s="374">
        <v>2016</v>
      </c>
      <c r="G473" s="375">
        <v>2128.8308000000002</v>
      </c>
    </row>
    <row r="474" spans="2:7" x14ac:dyDescent="0.2">
      <c r="B474" s="209"/>
      <c r="C474" s="374">
        <v>15</v>
      </c>
      <c r="D474" s="374">
        <v>20</v>
      </c>
      <c r="E474" s="374">
        <v>7</v>
      </c>
      <c r="F474" s="374">
        <v>2016</v>
      </c>
      <c r="G474" s="375">
        <v>2122.6079</v>
      </c>
    </row>
    <row r="475" spans="2:7" x14ac:dyDescent="0.2">
      <c r="B475" s="209"/>
      <c r="C475" s="374">
        <v>16</v>
      </c>
      <c r="D475" s="374">
        <v>20</v>
      </c>
      <c r="E475" s="374">
        <v>7</v>
      </c>
      <c r="F475" s="374">
        <v>2016</v>
      </c>
      <c r="G475" s="375">
        <v>2036.8209999999999</v>
      </c>
    </row>
    <row r="476" spans="2:7" x14ac:dyDescent="0.2">
      <c r="B476" s="209"/>
      <c r="C476" s="374">
        <v>17</v>
      </c>
      <c r="D476" s="374">
        <v>20</v>
      </c>
      <c r="E476" s="374">
        <v>7</v>
      </c>
      <c r="F476" s="374">
        <v>2016</v>
      </c>
      <c r="G476" s="375">
        <v>2040.1709000000001</v>
      </c>
    </row>
    <row r="477" spans="2:7" x14ac:dyDescent="0.2">
      <c r="B477" s="209"/>
      <c r="C477" s="374">
        <v>18</v>
      </c>
      <c r="D477" s="374">
        <v>20</v>
      </c>
      <c r="E477" s="374">
        <v>7</v>
      </c>
      <c r="F477" s="374">
        <v>2016</v>
      </c>
      <c r="G477" s="375">
        <v>2032.6538</v>
      </c>
    </row>
    <row r="478" spans="2:7" x14ac:dyDescent="0.2">
      <c r="B478" s="209"/>
      <c r="C478" s="374">
        <v>19</v>
      </c>
      <c r="D478" s="374">
        <v>20</v>
      </c>
      <c r="E478" s="374">
        <v>7</v>
      </c>
      <c r="F478" s="374">
        <v>2016</v>
      </c>
      <c r="G478" s="375">
        <v>2142.1432</v>
      </c>
    </row>
    <row r="479" spans="2:7" x14ac:dyDescent="0.2">
      <c r="B479" s="209"/>
      <c r="C479" s="374">
        <v>20</v>
      </c>
      <c r="D479" s="374">
        <v>20</v>
      </c>
      <c r="E479" s="374">
        <v>7</v>
      </c>
      <c r="F479" s="374">
        <v>2016</v>
      </c>
      <c r="G479" s="375">
        <v>2171.4758000000002</v>
      </c>
    </row>
    <row r="480" spans="2:7" x14ac:dyDescent="0.2">
      <c r="B480" s="209"/>
      <c r="C480" s="374">
        <v>21</v>
      </c>
      <c r="D480" s="374">
        <v>20</v>
      </c>
      <c r="E480" s="374">
        <v>7</v>
      </c>
      <c r="F480" s="374">
        <v>2016</v>
      </c>
      <c r="G480" s="375">
        <v>2155.5145000000002</v>
      </c>
    </row>
    <row r="481" spans="2:7" x14ac:dyDescent="0.2">
      <c r="B481" s="209"/>
      <c r="C481" s="374">
        <v>22</v>
      </c>
      <c r="D481" s="374">
        <v>20</v>
      </c>
      <c r="E481" s="374">
        <v>7</v>
      </c>
      <c r="F481" s="374">
        <v>2016</v>
      </c>
      <c r="G481" s="375">
        <v>2203.4258</v>
      </c>
    </row>
    <row r="482" spans="2:7" x14ac:dyDescent="0.2">
      <c r="B482" s="209"/>
      <c r="C482" s="374">
        <v>23</v>
      </c>
      <c r="D482" s="374">
        <v>20</v>
      </c>
      <c r="E482" s="374">
        <v>7</v>
      </c>
      <c r="F482" s="374">
        <v>2016</v>
      </c>
      <c r="G482" s="375">
        <v>2187.5147000000002</v>
      </c>
    </row>
    <row r="483" spans="2:7" x14ac:dyDescent="0.2">
      <c r="B483" s="209"/>
      <c r="C483" s="374">
        <v>24</v>
      </c>
      <c r="D483" s="374">
        <v>20</v>
      </c>
      <c r="E483" s="374">
        <v>7</v>
      </c>
      <c r="F483" s="374">
        <v>2016</v>
      </c>
      <c r="G483" s="375">
        <v>2180.0320000000002</v>
      </c>
    </row>
    <row r="484" spans="2:7" x14ac:dyDescent="0.2">
      <c r="B484" s="209"/>
      <c r="C484" s="374">
        <v>1</v>
      </c>
      <c r="D484" s="374">
        <v>21</v>
      </c>
      <c r="E484" s="374">
        <v>7</v>
      </c>
      <c r="F484" s="374">
        <v>2016</v>
      </c>
      <c r="G484" s="375">
        <v>2199.2312000000002</v>
      </c>
    </row>
    <row r="485" spans="2:7" x14ac:dyDescent="0.2">
      <c r="B485" s="209"/>
      <c r="C485" s="374">
        <v>2</v>
      </c>
      <c r="D485" s="374">
        <v>21</v>
      </c>
      <c r="E485" s="374">
        <v>7</v>
      </c>
      <c r="F485" s="374">
        <v>2016</v>
      </c>
      <c r="G485" s="375">
        <v>2190.0663</v>
      </c>
    </row>
    <row r="486" spans="2:7" x14ac:dyDescent="0.2">
      <c r="B486" s="209"/>
      <c r="C486" s="374">
        <v>3</v>
      </c>
      <c r="D486" s="374">
        <v>21</v>
      </c>
      <c r="E486" s="374">
        <v>7</v>
      </c>
      <c r="F486" s="374">
        <v>2016</v>
      </c>
      <c r="G486" s="375">
        <v>2181.2721999999999</v>
      </c>
    </row>
    <row r="487" spans="2:7" x14ac:dyDescent="0.2">
      <c r="B487" s="209"/>
      <c r="C487" s="374">
        <v>4</v>
      </c>
      <c r="D487" s="374">
        <v>21</v>
      </c>
      <c r="E487" s="374">
        <v>7</v>
      </c>
      <c r="F487" s="374">
        <v>2016</v>
      </c>
      <c r="G487" s="375">
        <v>2177.6071999999999</v>
      </c>
    </row>
    <row r="488" spans="2:7" x14ac:dyDescent="0.2">
      <c r="B488" s="209"/>
      <c r="C488" s="374">
        <v>5</v>
      </c>
      <c r="D488" s="374">
        <v>21</v>
      </c>
      <c r="E488" s="374">
        <v>7</v>
      </c>
      <c r="F488" s="374">
        <v>2016</v>
      </c>
      <c r="G488" s="375">
        <v>2192.9872999999998</v>
      </c>
    </row>
    <row r="489" spans="2:7" x14ac:dyDescent="0.2">
      <c r="B489" s="209"/>
      <c r="C489" s="374">
        <v>6</v>
      </c>
      <c r="D489" s="374">
        <v>21</v>
      </c>
      <c r="E489" s="374">
        <v>7</v>
      </c>
      <c r="F489" s="374">
        <v>2016</v>
      </c>
      <c r="G489" s="375">
        <v>2190.1404000000002</v>
      </c>
    </row>
    <row r="490" spans="2:7" x14ac:dyDescent="0.2">
      <c r="B490" s="209"/>
      <c r="C490" s="374">
        <v>7</v>
      </c>
      <c r="D490" s="374">
        <v>21</v>
      </c>
      <c r="E490" s="374">
        <v>7</v>
      </c>
      <c r="F490" s="374">
        <v>2016</v>
      </c>
      <c r="G490" s="375">
        <v>2197.299</v>
      </c>
    </row>
    <row r="491" spans="2:7" x14ac:dyDescent="0.2">
      <c r="B491" s="209"/>
      <c r="C491" s="374">
        <v>8</v>
      </c>
      <c r="D491" s="374">
        <v>21</v>
      </c>
      <c r="E491" s="374">
        <v>7</v>
      </c>
      <c r="F491" s="374">
        <v>2016</v>
      </c>
      <c r="G491" s="375">
        <v>2200.8416999999999</v>
      </c>
    </row>
    <row r="492" spans="2:7" x14ac:dyDescent="0.2">
      <c r="B492" s="209"/>
      <c r="C492" s="374">
        <v>9</v>
      </c>
      <c r="D492" s="374">
        <v>21</v>
      </c>
      <c r="E492" s="374">
        <v>7</v>
      </c>
      <c r="F492" s="374">
        <v>2016</v>
      </c>
      <c r="G492" s="375">
        <v>2163.3042</v>
      </c>
    </row>
    <row r="493" spans="2:7" x14ac:dyDescent="0.2">
      <c r="B493" s="209"/>
      <c r="C493" s="374">
        <v>10</v>
      </c>
      <c r="D493" s="374">
        <v>21</v>
      </c>
      <c r="E493" s="374">
        <v>7</v>
      </c>
      <c r="F493" s="374">
        <v>2016</v>
      </c>
      <c r="G493" s="375">
        <v>2139.4387000000002</v>
      </c>
    </row>
    <row r="494" spans="2:7" x14ac:dyDescent="0.2">
      <c r="B494" s="209"/>
      <c r="C494" s="374">
        <v>11</v>
      </c>
      <c r="D494" s="374">
        <v>21</v>
      </c>
      <c r="E494" s="374">
        <v>7</v>
      </c>
      <c r="F494" s="374">
        <v>2016</v>
      </c>
      <c r="G494" s="375">
        <v>2111.018</v>
      </c>
    </row>
    <row r="495" spans="2:7" x14ac:dyDescent="0.2">
      <c r="B495" s="209"/>
      <c r="C495" s="374">
        <v>12</v>
      </c>
      <c r="D495" s="374">
        <v>21</v>
      </c>
      <c r="E495" s="374">
        <v>7</v>
      </c>
      <c r="F495" s="374">
        <v>2016</v>
      </c>
      <c r="G495" s="375">
        <v>2101.4449</v>
      </c>
    </row>
    <row r="496" spans="2:7" x14ac:dyDescent="0.2">
      <c r="B496" s="209"/>
      <c r="C496" s="374">
        <v>13</v>
      </c>
      <c r="D496" s="374">
        <v>21</v>
      </c>
      <c r="E496" s="374">
        <v>7</v>
      </c>
      <c r="F496" s="374">
        <v>2016</v>
      </c>
      <c r="G496" s="375">
        <v>2091.172</v>
      </c>
    </row>
    <row r="497" spans="2:7" x14ac:dyDescent="0.2">
      <c r="B497" s="209"/>
      <c r="C497" s="374">
        <v>14</v>
      </c>
      <c r="D497" s="374">
        <v>21</v>
      </c>
      <c r="E497" s="374">
        <v>7</v>
      </c>
      <c r="F497" s="374">
        <v>2016</v>
      </c>
      <c r="G497" s="375">
        <v>2104.1923999999999</v>
      </c>
    </row>
    <row r="498" spans="2:7" x14ac:dyDescent="0.2">
      <c r="B498" s="209"/>
      <c r="C498" s="374">
        <v>15</v>
      </c>
      <c r="D498" s="374">
        <v>21</v>
      </c>
      <c r="E498" s="374">
        <v>7</v>
      </c>
      <c r="F498" s="374">
        <v>2016</v>
      </c>
      <c r="G498" s="375">
        <v>2090.7319000000002</v>
      </c>
    </row>
    <row r="499" spans="2:7" x14ac:dyDescent="0.2">
      <c r="B499" s="209"/>
      <c r="C499" s="374">
        <v>16</v>
      </c>
      <c r="D499" s="374">
        <v>21</v>
      </c>
      <c r="E499" s="374">
        <v>7</v>
      </c>
      <c r="F499" s="374">
        <v>2016</v>
      </c>
      <c r="G499" s="375">
        <v>2033.5794000000001</v>
      </c>
    </row>
    <row r="500" spans="2:7" x14ac:dyDescent="0.2">
      <c r="B500" s="209"/>
      <c r="C500" s="374">
        <v>17</v>
      </c>
      <c r="D500" s="374">
        <v>21</v>
      </c>
      <c r="E500" s="374">
        <v>7</v>
      </c>
      <c r="F500" s="374">
        <v>2016</v>
      </c>
      <c r="G500" s="375">
        <v>2065.1518000000001</v>
      </c>
    </row>
    <row r="501" spans="2:7" x14ac:dyDescent="0.2">
      <c r="B501" s="209"/>
      <c r="C501" s="374">
        <v>18</v>
      </c>
      <c r="D501" s="374">
        <v>21</v>
      </c>
      <c r="E501" s="374">
        <v>7</v>
      </c>
      <c r="F501" s="374">
        <v>2016</v>
      </c>
      <c r="G501" s="375">
        <v>2053.7660999999998</v>
      </c>
    </row>
    <row r="502" spans="2:7" x14ac:dyDescent="0.2">
      <c r="B502" s="209"/>
      <c r="C502" s="374">
        <v>19</v>
      </c>
      <c r="D502" s="374">
        <v>21</v>
      </c>
      <c r="E502" s="374">
        <v>7</v>
      </c>
      <c r="F502" s="374">
        <v>2016</v>
      </c>
      <c r="G502" s="375">
        <v>2151.2078000000001</v>
      </c>
    </row>
    <row r="503" spans="2:7" x14ac:dyDescent="0.2">
      <c r="B503" s="209"/>
      <c r="C503" s="374">
        <v>20</v>
      </c>
      <c r="D503" s="374">
        <v>21</v>
      </c>
      <c r="E503" s="374">
        <v>7</v>
      </c>
      <c r="F503" s="374">
        <v>2016</v>
      </c>
      <c r="G503" s="375">
        <v>2224.7492999999999</v>
      </c>
    </row>
    <row r="504" spans="2:7" x14ac:dyDescent="0.2">
      <c r="B504" s="209"/>
      <c r="C504" s="374">
        <v>21</v>
      </c>
      <c r="D504" s="374">
        <v>21</v>
      </c>
      <c r="E504" s="374">
        <v>7</v>
      </c>
      <c r="F504" s="374">
        <v>2016</v>
      </c>
      <c r="G504" s="375">
        <v>2209.7820999999999</v>
      </c>
    </row>
    <row r="505" spans="2:7" x14ac:dyDescent="0.2">
      <c r="B505" s="209"/>
      <c r="C505" s="374">
        <v>22</v>
      </c>
      <c r="D505" s="374">
        <v>21</v>
      </c>
      <c r="E505" s="374">
        <v>7</v>
      </c>
      <c r="F505" s="374">
        <v>2016</v>
      </c>
      <c r="G505" s="375">
        <v>2243.0891000000001</v>
      </c>
    </row>
    <row r="506" spans="2:7" x14ac:dyDescent="0.2">
      <c r="B506" s="209"/>
      <c r="C506" s="374">
        <v>23</v>
      </c>
      <c r="D506" s="374">
        <v>21</v>
      </c>
      <c r="E506" s="374">
        <v>7</v>
      </c>
      <c r="F506" s="374">
        <v>2016</v>
      </c>
      <c r="G506" s="375">
        <v>2251.6794</v>
      </c>
    </row>
    <row r="507" spans="2:7" x14ac:dyDescent="0.2">
      <c r="B507" s="209"/>
      <c r="C507" s="374">
        <v>24</v>
      </c>
      <c r="D507" s="374">
        <v>21</v>
      </c>
      <c r="E507" s="374">
        <v>7</v>
      </c>
      <c r="F507" s="374">
        <v>2016</v>
      </c>
      <c r="G507" s="375">
        <v>2240.9481999999998</v>
      </c>
    </row>
    <row r="508" spans="2:7" x14ac:dyDescent="0.2">
      <c r="B508" s="209"/>
      <c r="C508" s="374">
        <v>1</v>
      </c>
      <c r="D508" s="374">
        <v>22</v>
      </c>
      <c r="E508" s="374">
        <v>7</v>
      </c>
      <c r="F508" s="374">
        <v>2016</v>
      </c>
      <c r="G508" s="375">
        <v>2187.7296000000001</v>
      </c>
    </row>
    <row r="509" spans="2:7" x14ac:dyDescent="0.2">
      <c r="B509" s="209"/>
      <c r="C509" s="374">
        <v>2</v>
      </c>
      <c r="D509" s="374">
        <v>22</v>
      </c>
      <c r="E509" s="374">
        <v>7</v>
      </c>
      <c r="F509" s="374">
        <v>2016</v>
      </c>
      <c r="G509" s="375">
        <v>2098.1846</v>
      </c>
    </row>
    <row r="510" spans="2:7" x14ac:dyDescent="0.2">
      <c r="B510" s="209"/>
      <c r="C510" s="374">
        <v>3</v>
      </c>
      <c r="D510" s="374">
        <v>22</v>
      </c>
      <c r="E510" s="374">
        <v>7</v>
      </c>
      <c r="F510" s="374">
        <v>2016</v>
      </c>
      <c r="G510" s="375">
        <v>2077.9459999999999</v>
      </c>
    </row>
    <row r="511" spans="2:7" x14ac:dyDescent="0.2">
      <c r="B511" s="209"/>
      <c r="C511" s="374">
        <v>4</v>
      </c>
      <c r="D511" s="374">
        <v>22</v>
      </c>
      <c r="E511" s="374">
        <v>7</v>
      </c>
      <c r="F511" s="374">
        <v>2016</v>
      </c>
      <c r="G511" s="375">
        <v>2175.0992000000001</v>
      </c>
    </row>
    <row r="512" spans="2:7" x14ac:dyDescent="0.2">
      <c r="B512" s="209"/>
      <c r="C512" s="374">
        <v>5</v>
      </c>
      <c r="D512" s="374">
        <v>22</v>
      </c>
      <c r="E512" s="374">
        <v>7</v>
      </c>
      <c r="F512" s="374">
        <v>2016</v>
      </c>
      <c r="G512" s="375">
        <v>2166.6648</v>
      </c>
    </row>
    <row r="513" spans="2:7" x14ac:dyDescent="0.2">
      <c r="B513" s="209"/>
      <c r="C513" s="374">
        <v>6</v>
      </c>
      <c r="D513" s="374">
        <v>22</v>
      </c>
      <c r="E513" s="374">
        <v>7</v>
      </c>
      <c r="F513" s="374">
        <v>2016</v>
      </c>
      <c r="G513" s="375">
        <v>2166.0962</v>
      </c>
    </row>
    <row r="514" spans="2:7" x14ac:dyDescent="0.2">
      <c r="B514" s="209"/>
      <c r="C514" s="374">
        <v>7</v>
      </c>
      <c r="D514" s="374">
        <v>22</v>
      </c>
      <c r="E514" s="374">
        <v>7</v>
      </c>
      <c r="F514" s="374">
        <v>2016</v>
      </c>
      <c r="G514" s="375">
        <v>2174.3128000000002</v>
      </c>
    </row>
    <row r="515" spans="2:7" x14ac:dyDescent="0.2">
      <c r="B515" s="209"/>
      <c r="C515" s="374">
        <v>8</v>
      </c>
      <c r="D515" s="374">
        <v>22</v>
      </c>
      <c r="E515" s="374">
        <v>7</v>
      </c>
      <c r="F515" s="374">
        <v>2016</v>
      </c>
      <c r="G515" s="375">
        <v>2157.8638999999998</v>
      </c>
    </row>
    <row r="516" spans="2:7" x14ac:dyDescent="0.2">
      <c r="B516" s="209"/>
      <c r="C516" s="374">
        <v>9</v>
      </c>
      <c r="D516" s="374">
        <v>22</v>
      </c>
      <c r="E516" s="374">
        <v>7</v>
      </c>
      <c r="F516" s="374">
        <v>2016</v>
      </c>
      <c r="G516" s="375">
        <v>2105.1943999999999</v>
      </c>
    </row>
    <row r="517" spans="2:7" x14ac:dyDescent="0.2">
      <c r="B517" s="209"/>
      <c r="C517" s="374">
        <v>10</v>
      </c>
      <c r="D517" s="374">
        <v>22</v>
      </c>
      <c r="E517" s="374">
        <v>7</v>
      </c>
      <c r="F517" s="374">
        <v>2016</v>
      </c>
      <c r="G517" s="375">
        <v>1846.8907999999999</v>
      </c>
    </row>
    <row r="518" spans="2:7" x14ac:dyDescent="0.2">
      <c r="B518" s="209"/>
      <c r="C518" s="374">
        <v>11</v>
      </c>
      <c r="D518" s="374">
        <v>22</v>
      </c>
      <c r="E518" s="374">
        <v>7</v>
      </c>
      <c r="F518" s="374">
        <v>2016</v>
      </c>
      <c r="G518" s="375">
        <v>2033.9757</v>
      </c>
    </row>
    <row r="519" spans="2:7" x14ac:dyDescent="0.2">
      <c r="B519" s="209"/>
      <c r="C519" s="374">
        <v>12</v>
      </c>
      <c r="D519" s="374">
        <v>22</v>
      </c>
      <c r="E519" s="374">
        <v>7</v>
      </c>
      <c r="F519" s="374">
        <v>2016</v>
      </c>
      <c r="G519" s="375">
        <v>2105.84</v>
      </c>
    </row>
    <row r="520" spans="2:7" x14ac:dyDescent="0.2">
      <c r="B520" s="209"/>
      <c r="C520" s="374">
        <v>13</v>
      </c>
      <c r="D520" s="374">
        <v>22</v>
      </c>
      <c r="E520" s="374">
        <v>7</v>
      </c>
      <c r="F520" s="374">
        <v>2016</v>
      </c>
      <c r="G520" s="375">
        <v>2097.7881000000002</v>
      </c>
    </row>
    <row r="521" spans="2:7" x14ac:dyDescent="0.2">
      <c r="B521" s="209"/>
      <c r="C521" s="374">
        <v>14</v>
      </c>
      <c r="D521" s="374">
        <v>22</v>
      </c>
      <c r="E521" s="374">
        <v>7</v>
      </c>
      <c r="F521" s="374">
        <v>2016</v>
      </c>
      <c r="G521" s="375">
        <v>2108.5095000000001</v>
      </c>
    </row>
    <row r="522" spans="2:7" x14ac:dyDescent="0.2">
      <c r="B522" s="209"/>
      <c r="C522" s="374">
        <v>15</v>
      </c>
      <c r="D522" s="374">
        <v>22</v>
      </c>
      <c r="E522" s="374">
        <v>7</v>
      </c>
      <c r="F522" s="374">
        <v>2016</v>
      </c>
      <c r="G522" s="375">
        <v>2074.1808000000001</v>
      </c>
    </row>
    <row r="523" spans="2:7" x14ac:dyDescent="0.2">
      <c r="B523" s="209"/>
      <c r="C523" s="374">
        <v>16</v>
      </c>
      <c r="D523" s="374">
        <v>22</v>
      </c>
      <c r="E523" s="374">
        <v>7</v>
      </c>
      <c r="F523" s="374">
        <v>2016</v>
      </c>
      <c r="G523" s="375">
        <v>2101.0021999999999</v>
      </c>
    </row>
    <row r="524" spans="2:7" x14ac:dyDescent="0.2">
      <c r="B524" s="209"/>
      <c r="C524" s="374">
        <v>17</v>
      </c>
      <c r="D524" s="374">
        <v>22</v>
      </c>
      <c r="E524" s="374">
        <v>7</v>
      </c>
      <c r="F524" s="374">
        <v>2016</v>
      </c>
      <c r="G524" s="375">
        <v>2092.9209999999998</v>
      </c>
    </row>
    <row r="525" spans="2:7" x14ac:dyDescent="0.2">
      <c r="B525" s="209"/>
      <c r="C525" s="374">
        <v>18</v>
      </c>
      <c r="D525" s="374">
        <v>22</v>
      </c>
      <c r="E525" s="374">
        <v>7</v>
      </c>
      <c r="F525" s="374">
        <v>2016</v>
      </c>
      <c r="G525" s="375">
        <v>2116.1596</v>
      </c>
    </row>
    <row r="526" spans="2:7" x14ac:dyDescent="0.2">
      <c r="B526" s="209"/>
      <c r="C526" s="374">
        <v>19</v>
      </c>
      <c r="D526" s="374">
        <v>22</v>
      </c>
      <c r="E526" s="374">
        <v>7</v>
      </c>
      <c r="F526" s="374">
        <v>2016</v>
      </c>
      <c r="G526" s="375">
        <v>2200.2555000000002</v>
      </c>
    </row>
    <row r="527" spans="2:7" x14ac:dyDescent="0.2">
      <c r="B527" s="209"/>
      <c r="C527" s="374">
        <v>20</v>
      </c>
      <c r="D527" s="374">
        <v>22</v>
      </c>
      <c r="E527" s="374">
        <v>7</v>
      </c>
      <c r="F527" s="374">
        <v>2016</v>
      </c>
      <c r="G527" s="375">
        <v>2230.9355</v>
      </c>
    </row>
    <row r="528" spans="2:7" x14ac:dyDescent="0.2">
      <c r="B528" s="209"/>
      <c r="C528" s="374">
        <v>21</v>
      </c>
      <c r="D528" s="374">
        <v>22</v>
      </c>
      <c r="E528" s="374">
        <v>7</v>
      </c>
      <c r="F528" s="374">
        <v>2016</v>
      </c>
      <c r="G528" s="375">
        <v>2196.2462</v>
      </c>
    </row>
    <row r="529" spans="2:7" x14ac:dyDescent="0.2">
      <c r="B529" s="209"/>
      <c r="C529" s="374">
        <v>22</v>
      </c>
      <c r="D529" s="374">
        <v>22</v>
      </c>
      <c r="E529" s="374">
        <v>7</v>
      </c>
      <c r="F529" s="374">
        <v>2016</v>
      </c>
      <c r="G529" s="375">
        <v>2183.9544000000001</v>
      </c>
    </row>
    <row r="530" spans="2:7" x14ac:dyDescent="0.2">
      <c r="B530" s="209"/>
      <c r="C530" s="374">
        <v>23</v>
      </c>
      <c r="D530" s="374">
        <v>22</v>
      </c>
      <c r="E530" s="374">
        <v>7</v>
      </c>
      <c r="F530" s="374">
        <v>2016</v>
      </c>
      <c r="G530" s="375">
        <v>2197.3914</v>
      </c>
    </row>
    <row r="531" spans="2:7" x14ac:dyDescent="0.2">
      <c r="B531" s="209"/>
      <c r="C531" s="374">
        <v>24</v>
      </c>
      <c r="D531" s="374">
        <v>22</v>
      </c>
      <c r="E531" s="374">
        <v>7</v>
      </c>
      <c r="F531" s="374">
        <v>2016</v>
      </c>
      <c r="G531" s="375">
        <v>2207.6750999999999</v>
      </c>
    </row>
    <row r="532" spans="2:7" x14ac:dyDescent="0.2">
      <c r="B532" s="209"/>
      <c r="C532" s="374">
        <v>1</v>
      </c>
      <c r="D532" s="374">
        <v>23</v>
      </c>
      <c r="E532" s="374">
        <v>7</v>
      </c>
      <c r="F532" s="374">
        <v>2016</v>
      </c>
      <c r="G532" s="375">
        <v>2182.6932999999999</v>
      </c>
    </row>
    <row r="533" spans="2:7" x14ac:dyDescent="0.2">
      <c r="B533" s="209"/>
      <c r="C533" s="374">
        <v>2</v>
      </c>
      <c r="D533" s="374">
        <v>23</v>
      </c>
      <c r="E533" s="374">
        <v>7</v>
      </c>
      <c r="F533" s="374">
        <v>2016</v>
      </c>
      <c r="G533" s="375">
        <v>2162.1302000000001</v>
      </c>
    </row>
    <row r="534" spans="2:7" x14ac:dyDescent="0.2">
      <c r="B534" s="209"/>
      <c r="C534" s="374">
        <v>3</v>
      </c>
      <c r="D534" s="374">
        <v>23</v>
      </c>
      <c r="E534" s="374">
        <v>7</v>
      </c>
      <c r="F534" s="374">
        <v>2016</v>
      </c>
      <c r="G534" s="375">
        <v>2151.5540999999998</v>
      </c>
    </row>
    <row r="535" spans="2:7" x14ac:dyDescent="0.2">
      <c r="B535" s="209"/>
      <c r="C535" s="374">
        <v>4</v>
      </c>
      <c r="D535" s="374">
        <v>23</v>
      </c>
      <c r="E535" s="374">
        <v>7</v>
      </c>
      <c r="F535" s="374">
        <v>2016</v>
      </c>
      <c r="G535" s="375">
        <v>2143.4681</v>
      </c>
    </row>
    <row r="536" spans="2:7" x14ac:dyDescent="0.2">
      <c r="B536" s="209"/>
      <c r="C536" s="374">
        <v>5</v>
      </c>
      <c r="D536" s="374">
        <v>23</v>
      </c>
      <c r="E536" s="374">
        <v>7</v>
      </c>
      <c r="F536" s="374">
        <v>2016</v>
      </c>
      <c r="G536" s="375">
        <v>2134.7817</v>
      </c>
    </row>
    <row r="537" spans="2:7" x14ac:dyDescent="0.2">
      <c r="B537" s="209"/>
      <c r="C537" s="374">
        <v>6</v>
      </c>
      <c r="D537" s="374">
        <v>23</v>
      </c>
      <c r="E537" s="374">
        <v>7</v>
      </c>
      <c r="F537" s="374">
        <v>2016</v>
      </c>
      <c r="G537" s="375">
        <v>2128.8258999999998</v>
      </c>
    </row>
    <row r="538" spans="2:7" x14ac:dyDescent="0.2">
      <c r="B538" s="209"/>
      <c r="C538" s="374">
        <v>7</v>
      </c>
      <c r="D538" s="374">
        <v>23</v>
      </c>
      <c r="E538" s="374">
        <v>7</v>
      </c>
      <c r="F538" s="374">
        <v>2016</v>
      </c>
      <c r="G538" s="375">
        <v>2144.9247999999998</v>
      </c>
    </row>
    <row r="539" spans="2:7" x14ac:dyDescent="0.2">
      <c r="B539" s="209"/>
      <c r="C539" s="374">
        <v>8</v>
      </c>
      <c r="D539" s="374">
        <v>23</v>
      </c>
      <c r="E539" s="374">
        <v>7</v>
      </c>
      <c r="F539" s="374">
        <v>2016</v>
      </c>
      <c r="G539" s="375">
        <v>2113.3348999999998</v>
      </c>
    </row>
    <row r="540" spans="2:7" x14ac:dyDescent="0.2">
      <c r="B540" s="209"/>
      <c r="C540" s="374">
        <v>9</v>
      </c>
      <c r="D540" s="374">
        <v>23</v>
      </c>
      <c r="E540" s="374">
        <v>7</v>
      </c>
      <c r="F540" s="374">
        <v>2016</v>
      </c>
      <c r="G540" s="375">
        <v>2057.6498000000001</v>
      </c>
    </row>
    <row r="541" spans="2:7" x14ac:dyDescent="0.2">
      <c r="B541" s="209"/>
      <c r="C541" s="374">
        <v>10</v>
      </c>
      <c r="D541" s="374">
        <v>23</v>
      </c>
      <c r="E541" s="374">
        <v>7</v>
      </c>
      <c r="F541" s="374">
        <v>2016</v>
      </c>
      <c r="G541" s="375">
        <v>2125.3225000000002</v>
      </c>
    </row>
    <row r="542" spans="2:7" x14ac:dyDescent="0.2">
      <c r="B542" s="209"/>
      <c r="C542" s="374">
        <v>11</v>
      </c>
      <c r="D542" s="374">
        <v>23</v>
      </c>
      <c r="E542" s="374">
        <v>7</v>
      </c>
      <c r="F542" s="374">
        <v>2016</v>
      </c>
      <c r="G542" s="375">
        <v>2134.0835999999999</v>
      </c>
    </row>
    <row r="543" spans="2:7" x14ac:dyDescent="0.2">
      <c r="B543" s="209"/>
      <c r="C543" s="374">
        <v>12</v>
      </c>
      <c r="D543" s="374">
        <v>23</v>
      </c>
      <c r="E543" s="374">
        <v>7</v>
      </c>
      <c r="F543" s="374">
        <v>2016</v>
      </c>
      <c r="G543" s="375">
        <v>2136.8764999999999</v>
      </c>
    </row>
    <row r="544" spans="2:7" x14ac:dyDescent="0.2">
      <c r="B544" s="209"/>
      <c r="C544" s="374">
        <v>13</v>
      </c>
      <c r="D544" s="374">
        <v>23</v>
      </c>
      <c r="E544" s="374">
        <v>7</v>
      </c>
      <c r="F544" s="374">
        <v>2016</v>
      </c>
      <c r="G544" s="375">
        <v>2189.2793999999999</v>
      </c>
    </row>
    <row r="545" spans="2:7" x14ac:dyDescent="0.2">
      <c r="B545" s="209"/>
      <c r="C545" s="374">
        <v>14</v>
      </c>
      <c r="D545" s="374">
        <v>23</v>
      </c>
      <c r="E545" s="374">
        <v>7</v>
      </c>
      <c r="F545" s="374">
        <v>2016</v>
      </c>
      <c r="G545" s="375">
        <v>2189.4063000000001</v>
      </c>
    </row>
    <row r="546" spans="2:7" x14ac:dyDescent="0.2">
      <c r="B546" s="209"/>
      <c r="C546" s="374">
        <v>15</v>
      </c>
      <c r="D546" s="374">
        <v>23</v>
      </c>
      <c r="E546" s="374">
        <v>7</v>
      </c>
      <c r="F546" s="374">
        <v>2016</v>
      </c>
      <c r="G546" s="375">
        <v>2195.19</v>
      </c>
    </row>
    <row r="547" spans="2:7" x14ac:dyDescent="0.2">
      <c r="B547" s="209"/>
      <c r="C547" s="374">
        <v>16</v>
      </c>
      <c r="D547" s="374">
        <v>23</v>
      </c>
      <c r="E547" s="374">
        <v>7</v>
      </c>
      <c r="F547" s="374">
        <v>2016</v>
      </c>
      <c r="G547" s="375">
        <v>2193.8404</v>
      </c>
    </row>
    <row r="548" spans="2:7" x14ac:dyDescent="0.2">
      <c r="B548" s="209"/>
      <c r="C548" s="374">
        <v>17</v>
      </c>
      <c r="D548" s="374">
        <v>23</v>
      </c>
      <c r="E548" s="374">
        <v>7</v>
      </c>
      <c r="F548" s="374">
        <v>2016</v>
      </c>
      <c r="G548" s="375">
        <v>2173.4209999999998</v>
      </c>
    </row>
    <row r="549" spans="2:7" x14ac:dyDescent="0.2">
      <c r="B549" s="209"/>
      <c r="C549" s="374">
        <v>18</v>
      </c>
      <c r="D549" s="374">
        <v>23</v>
      </c>
      <c r="E549" s="374">
        <v>7</v>
      </c>
      <c r="F549" s="374">
        <v>2016</v>
      </c>
      <c r="G549" s="375">
        <v>2104.3465999999999</v>
      </c>
    </row>
    <row r="550" spans="2:7" x14ac:dyDescent="0.2">
      <c r="B550" s="209"/>
      <c r="C550" s="374">
        <v>19</v>
      </c>
      <c r="D550" s="374">
        <v>23</v>
      </c>
      <c r="E550" s="374">
        <v>7</v>
      </c>
      <c r="F550" s="374">
        <v>2016</v>
      </c>
      <c r="G550" s="375">
        <v>2146.3085000000001</v>
      </c>
    </row>
    <row r="551" spans="2:7" x14ac:dyDescent="0.2">
      <c r="B551" s="209"/>
      <c r="C551" s="374">
        <v>20</v>
      </c>
      <c r="D551" s="374">
        <v>23</v>
      </c>
      <c r="E551" s="374">
        <v>7</v>
      </c>
      <c r="F551" s="374">
        <v>2016</v>
      </c>
      <c r="G551" s="375">
        <v>2221.8398999999999</v>
      </c>
    </row>
    <row r="552" spans="2:7" x14ac:dyDescent="0.2">
      <c r="B552" s="209"/>
      <c r="C552" s="374">
        <v>21</v>
      </c>
      <c r="D552" s="374">
        <v>23</v>
      </c>
      <c r="E552" s="374">
        <v>7</v>
      </c>
      <c r="F552" s="374">
        <v>2016</v>
      </c>
      <c r="G552" s="375">
        <v>2203.0787</v>
      </c>
    </row>
    <row r="553" spans="2:7" x14ac:dyDescent="0.2">
      <c r="B553" s="209"/>
      <c r="C553" s="374">
        <v>22</v>
      </c>
      <c r="D553" s="374">
        <v>23</v>
      </c>
      <c r="E553" s="374">
        <v>7</v>
      </c>
      <c r="F553" s="374">
        <v>2016</v>
      </c>
      <c r="G553" s="375">
        <v>2206.3224</v>
      </c>
    </row>
    <row r="554" spans="2:7" x14ac:dyDescent="0.2">
      <c r="B554" s="209"/>
      <c r="C554" s="374">
        <v>23</v>
      </c>
      <c r="D554" s="374">
        <v>23</v>
      </c>
      <c r="E554" s="374">
        <v>7</v>
      </c>
      <c r="F554" s="374">
        <v>2016</v>
      </c>
      <c r="G554" s="375">
        <v>2215.6853999999998</v>
      </c>
    </row>
    <row r="555" spans="2:7" x14ac:dyDescent="0.2">
      <c r="B555" s="209"/>
      <c r="C555" s="374">
        <v>24</v>
      </c>
      <c r="D555" s="374">
        <v>23</v>
      </c>
      <c r="E555" s="374">
        <v>7</v>
      </c>
      <c r="F555" s="374">
        <v>2016</v>
      </c>
      <c r="G555" s="375">
        <v>2169.0010000000002</v>
      </c>
    </row>
    <row r="556" spans="2:7" x14ac:dyDescent="0.2">
      <c r="B556" s="209"/>
      <c r="C556" s="374">
        <v>1</v>
      </c>
      <c r="D556" s="374">
        <v>24</v>
      </c>
      <c r="E556" s="374">
        <v>7</v>
      </c>
      <c r="F556" s="374">
        <v>2016</v>
      </c>
      <c r="G556" s="375">
        <v>2146.4196000000002</v>
      </c>
    </row>
    <row r="557" spans="2:7" x14ac:dyDescent="0.2">
      <c r="B557" s="209"/>
      <c r="C557" s="374">
        <v>2</v>
      </c>
      <c r="D557" s="374">
        <v>24</v>
      </c>
      <c r="E557" s="374">
        <v>7</v>
      </c>
      <c r="F557" s="374">
        <v>2016</v>
      </c>
      <c r="G557" s="375">
        <v>2128.9038999999998</v>
      </c>
    </row>
    <row r="558" spans="2:7" x14ac:dyDescent="0.2">
      <c r="B558" s="209"/>
      <c r="C558" s="374">
        <v>3</v>
      </c>
      <c r="D558" s="374">
        <v>24</v>
      </c>
      <c r="E558" s="374">
        <v>7</v>
      </c>
      <c r="F558" s="374">
        <v>2016</v>
      </c>
      <c r="G558" s="375">
        <v>2143.5104000000001</v>
      </c>
    </row>
    <row r="559" spans="2:7" x14ac:dyDescent="0.2">
      <c r="B559" s="209"/>
      <c r="C559" s="374">
        <v>4</v>
      </c>
      <c r="D559" s="374">
        <v>24</v>
      </c>
      <c r="E559" s="374">
        <v>7</v>
      </c>
      <c r="F559" s="374">
        <v>2016</v>
      </c>
      <c r="G559" s="375">
        <v>2159.0970000000002</v>
      </c>
    </row>
    <row r="560" spans="2:7" x14ac:dyDescent="0.2">
      <c r="B560" s="209"/>
      <c r="C560" s="374">
        <v>5</v>
      </c>
      <c r="D560" s="374">
        <v>24</v>
      </c>
      <c r="E560" s="374">
        <v>7</v>
      </c>
      <c r="F560" s="374">
        <v>2016</v>
      </c>
      <c r="G560" s="375">
        <v>2143.6966000000002</v>
      </c>
    </row>
    <row r="561" spans="2:7" x14ac:dyDescent="0.2">
      <c r="B561" s="209"/>
      <c r="C561" s="374">
        <v>6</v>
      </c>
      <c r="D561" s="374">
        <v>24</v>
      </c>
      <c r="E561" s="374">
        <v>7</v>
      </c>
      <c r="F561" s="374">
        <v>2016</v>
      </c>
      <c r="G561" s="375">
        <v>2136.1722</v>
      </c>
    </row>
    <row r="562" spans="2:7" x14ac:dyDescent="0.2">
      <c r="B562" s="209"/>
      <c r="C562" s="374">
        <v>7</v>
      </c>
      <c r="D562" s="374">
        <v>24</v>
      </c>
      <c r="E562" s="374">
        <v>7</v>
      </c>
      <c r="F562" s="374">
        <v>2016</v>
      </c>
      <c r="G562" s="375">
        <v>2137.3818999999999</v>
      </c>
    </row>
    <row r="563" spans="2:7" x14ac:dyDescent="0.2">
      <c r="B563" s="209"/>
      <c r="C563" s="374">
        <v>8</v>
      </c>
      <c r="D563" s="374">
        <v>24</v>
      </c>
      <c r="E563" s="374">
        <v>7</v>
      </c>
      <c r="F563" s="374">
        <v>2016</v>
      </c>
      <c r="G563" s="375">
        <v>2098.7278999999999</v>
      </c>
    </row>
    <row r="564" spans="2:7" x14ac:dyDescent="0.2">
      <c r="B564" s="209"/>
      <c r="C564" s="374">
        <v>9</v>
      </c>
      <c r="D564" s="374">
        <v>24</v>
      </c>
      <c r="E564" s="374">
        <v>7</v>
      </c>
      <c r="F564" s="374">
        <v>2016</v>
      </c>
      <c r="G564" s="375">
        <v>2052.8224</v>
      </c>
    </row>
    <row r="565" spans="2:7" x14ac:dyDescent="0.2">
      <c r="B565" s="209"/>
      <c r="C565" s="374">
        <v>10</v>
      </c>
      <c r="D565" s="374">
        <v>24</v>
      </c>
      <c r="E565" s="374">
        <v>7</v>
      </c>
      <c r="F565" s="374">
        <v>2016</v>
      </c>
      <c r="G565" s="375">
        <v>2051.5338000000002</v>
      </c>
    </row>
    <row r="566" spans="2:7" x14ac:dyDescent="0.2">
      <c r="B566" s="209"/>
      <c r="C566" s="374">
        <v>11</v>
      </c>
      <c r="D566" s="374">
        <v>24</v>
      </c>
      <c r="E566" s="374">
        <v>7</v>
      </c>
      <c r="F566" s="374">
        <v>2016</v>
      </c>
      <c r="G566" s="375">
        <v>2050.3681999999999</v>
      </c>
    </row>
    <row r="567" spans="2:7" x14ac:dyDescent="0.2">
      <c r="B567" s="209"/>
      <c r="C567" s="374">
        <v>12</v>
      </c>
      <c r="D567" s="374">
        <v>24</v>
      </c>
      <c r="E567" s="374">
        <v>7</v>
      </c>
      <c r="F567" s="374">
        <v>2016</v>
      </c>
      <c r="G567" s="375">
        <v>2057.7060000000001</v>
      </c>
    </row>
    <row r="568" spans="2:7" x14ac:dyDescent="0.2">
      <c r="B568" s="209"/>
      <c r="C568" s="374">
        <v>13</v>
      </c>
      <c r="D568" s="374">
        <v>24</v>
      </c>
      <c r="E568" s="374">
        <v>7</v>
      </c>
      <c r="F568" s="374">
        <v>2016</v>
      </c>
      <c r="G568" s="375">
        <v>2054.8172</v>
      </c>
    </row>
    <row r="569" spans="2:7" x14ac:dyDescent="0.2">
      <c r="B569" s="209"/>
      <c r="C569" s="374">
        <v>14</v>
      </c>
      <c r="D569" s="374">
        <v>24</v>
      </c>
      <c r="E569" s="374">
        <v>7</v>
      </c>
      <c r="F569" s="374">
        <v>2016</v>
      </c>
      <c r="G569" s="375">
        <v>2025.2919999999999</v>
      </c>
    </row>
    <row r="570" spans="2:7" x14ac:dyDescent="0.2">
      <c r="B570" s="209"/>
      <c r="C570" s="374">
        <v>15</v>
      </c>
      <c r="D570" s="374">
        <v>24</v>
      </c>
      <c r="E570" s="374">
        <v>7</v>
      </c>
      <c r="F570" s="374">
        <v>2016</v>
      </c>
      <c r="G570" s="375">
        <v>2105.2462999999998</v>
      </c>
    </row>
    <row r="571" spans="2:7" x14ac:dyDescent="0.2">
      <c r="B571" s="209"/>
      <c r="C571" s="374">
        <v>16</v>
      </c>
      <c r="D571" s="374">
        <v>24</v>
      </c>
      <c r="E571" s="374">
        <v>7</v>
      </c>
      <c r="F571" s="374">
        <v>2016</v>
      </c>
      <c r="G571" s="375">
        <v>2132.3310999999999</v>
      </c>
    </row>
    <row r="572" spans="2:7" x14ac:dyDescent="0.2">
      <c r="B572" s="209"/>
      <c r="C572" s="374">
        <v>17</v>
      </c>
      <c r="D572" s="374">
        <v>24</v>
      </c>
      <c r="E572" s="374">
        <v>7</v>
      </c>
      <c r="F572" s="374">
        <v>2016</v>
      </c>
      <c r="G572" s="375">
        <v>2131.9847</v>
      </c>
    </row>
    <row r="573" spans="2:7" x14ac:dyDescent="0.2">
      <c r="B573" s="209"/>
      <c r="C573" s="374">
        <v>18</v>
      </c>
      <c r="D573" s="374">
        <v>24</v>
      </c>
      <c r="E573" s="374">
        <v>7</v>
      </c>
      <c r="F573" s="374">
        <v>2016</v>
      </c>
      <c r="G573" s="375">
        <v>2147.1374999999998</v>
      </c>
    </row>
    <row r="574" spans="2:7" x14ac:dyDescent="0.2">
      <c r="B574" s="209"/>
      <c r="C574" s="374">
        <v>19</v>
      </c>
      <c r="D574" s="374">
        <v>24</v>
      </c>
      <c r="E574" s="374">
        <v>7</v>
      </c>
      <c r="F574" s="374">
        <v>2016</v>
      </c>
      <c r="G574" s="375">
        <v>2223.7541999999999</v>
      </c>
    </row>
    <row r="575" spans="2:7" x14ac:dyDescent="0.2">
      <c r="B575" s="209"/>
      <c r="C575" s="374">
        <v>20</v>
      </c>
      <c r="D575" s="374">
        <v>24</v>
      </c>
      <c r="E575" s="374">
        <v>7</v>
      </c>
      <c r="F575" s="374">
        <v>2016</v>
      </c>
      <c r="G575" s="375">
        <v>2267.0016999999998</v>
      </c>
    </row>
    <row r="576" spans="2:7" x14ac:dyDescent="0.2">
      <c r="B576" s="209"/>
      <c r="C576" s="374">
        <v>21</v>
      </c>
      <c r="D576" s="374">
        <v>24</v>
      </c>
      <c r="E576" s="374">
        <v>7</v>
      </c>
      <c r="F576" s="374">
        <v>2016</v>
      </c>
      <c r="G576" s="375">
        <v>2233.8924000000002</v>
      </c>
    </row>
    <row r="577" spans="2:7" x14ac:dyDescent="0.2">
      <c r="B577" s="209"/>
      <c r="C577" s="374">
        <v>22</v>
      </c>
      <c r="D577" s="374">
        <v>24</v>
      </c>
      <c r="E577" s="374">
        <v>7</v>
      </c>
      <c r="F577" s="374">
        <v>2016</v>
      </c>
      <c r="G577" s="375">
        <v>2277.9571000000001</v>
      </c>
    </row>
    <row r="578" spans="2:7" x14ac:dyDescent="0.2">
      <c r="B578" s="209"/>
      <c r="C578" s="374">
        <v>23</v>
      </c>
      <c r="D578" s="374">
        <v>24</v>
      </c>
      <c r="E578" s="374">
        <v>7</v>
      </c>
      <c r="F578" s="374">
        <v>2016</v>
      </c>
      <c r="G578" s="375">
        <v>2269.8254000000002</v>
      </c>
    </row>
    <row r="579" spans="2:7" x14ac:dyDescent="0.2">
      <c r="B579" s="209"/>
      <c r="C579" s="374">
        <v>24</v>
      </c>
      <c r="D579" s="374">
        <v>24</v>
      </c>
      <c r="E579" s="374">
        <v>7</v>
      </c>
      <c r="F579" s="374">
        <v>2016</v>
      </c>
      <c r="G579" s="375">
        <v>2261.5774000000001</v>
      </c>
    </row>
    <row r="580" spans="2:7" x14ac:dyDescent="0.2">
      <c r="B580" s="209"/>
      <c r="C580" s="374">
        <v>1</v>
      </c>
      <c r="D580" s="374">
        <v>25</v>
      </c>
      <c r="E580" s="374">
        <v>7</v>
      </c>
      <c r="F580" s="374">
        <v>2016</v>
      </c>
      <c r="G580" s="375">
        <v>2243.4380999999998</v>
      </c>
    </row>
    <row r="581" spans="2:7" x14ac:dyDescent="0.2">
      <c r="B581" s="209"/>
      <c r="C581" s="374">
        <v>2</v>
      </c>
      <c r="D581" s="374">
        <v>25</v>
      </c>
      <c r="E581" s="374">
        <v>7</v>
      </c>
      <c r="F581" s="374">
        <v>2016</v>
      </c>
      <c r="G581" s="375">
        <v>2198.9427000000001</v>
      </c>
    </row>
    <row r="582" spans="2:7" x14ac:dyDescent="0.2">
      <c r="B582" s="209"/>
      <c r="C582" s="374">
        <v>3</v>
      </c>
      <c r="D582" s="374">
        <v>25</v>
      </c>
      <c r="E582" s="374">
        <v>7</v>
      </c>
      <c r="F582" s="374">
        <v>2016</v>
      </c>
      <c r="G582" s="375">
        <v>2178.0410999999999</v>
      </c>
    </row>
    <row r="583" spans="2:7" x14ac:dyDescent="0.2">
      <c r="B583" s="209"/>
      <c r="C583" s="374">
        <v>4</v>
      </c>
      <c r="D583" s="374">
        <v>25</v>
      </c>
      <c r="E583" s="374">
        <v>7</v>
      </c>
      <c r="F583" s="374">
        <v>2016</v>
      </c>
      <c r="G583" s="375">
        <v>2164.7955000000002</v>
      </c>
    </row>
    <row r="584" spans="2:7" x14ac:dyDescent="0.2">
      <c r="B584" s="209"/>
      <c r="C584" s="374">
        <v>5</v>
      </c>
      <c r="D584" s="374">
        <v>25</v>
      </c>
      <c r="E584" s="374">
        <v>7</v>
      </c>
      <c r="F584" s="374">
        <v>2016</v>
      </c>
      <c r="G584" s="375">
        <v>2151.1763000000001</v>
      </c>
    </row>
    <row r="585" spans="2:7" x14ac:dyDescent="0.2">
      <c r="B585" s="209"/>
      <c r="C585" s="374">
        <v>6</v>
      </c>
      <c r="D585" s="374">
        <v>25</v>
      </c>
      <c r="E585" s="374">
        <v>7</v>
      </c>
      <c r="F585" s="374">
        <v>2016</v>
      </c>
      <c r="G585" s="375">
        <v>2120.2552999999998</v>
      </c>
    </row>
    <row r="586" spans="2:7" x14ac:dyDescent="0.2">
      <c r="B586" s="209"/>
      <c r="C586" s="374">
        <v>7</v>
      </c>
      <c r="D586" s="374">
        <v>25</v>
      </c>
      <c r="E586" s="374">
        <v>7</v>
      </c>
      <c r="F586" s="374">
        <v>2016</v>
      </c>
      <c r="G586" s="375">
        <v>2136.654</v>
      </c>
    </row>
    <row r="587" spans="2:7" x14ac:dyDescent="0.2">
      <c r="B587" s="209"/>
      <c r="C587" s="374">
        <v>8</v>
      </c>
      <c r="D587" s="374">
        <v>25</v>
      </c>
      <c r="E587" s="374">
        <v>7</v>
      </c>
      <c r="F587" s="374">
        <v>2016</v>
      </c>
      <c r="G587" s="375">
        <v>2144.6534000000001</v>
      </c>
    </row>
    <row r="588" spans="2:7" x14ac:dyDescent="0.2">
      <c r="B588" s="209"/>
      <c r="C588" s="374">
        <v>9</v>
      </c>
      <c r="D588" s="374">
        <v>25</v>
      </c>
      <c r="E588" s="374">
        <v>7</v>
      </c>
      <c r="F588" s="374">
        <v>2016</v>
      </c>
      <c r="G588" s="375">
        <v>2150.0059999999999</v>
      </c>
    </row>
    <row r="589" spans="2:7" x14ac:dyDescent="0.2">
      <c r="B589" s="209"/>
      <c r="C589" s="374">
        <v>10</v>
      </c>
      <c r="D589" s="374">
        <v>25</v>
      </c>
      <c r="E589" s="374">
        <v>7</v>
      </c>
      <c r="F589" s="374">
        <v>2016</v>
      </c>
      <c r="G589" s="375">
        <v>2155.8798999999999</v>
      </c>
    </row>
    <row r="590" spans="2:7" x14ac:dyDescent="0.2">
      <c r="B590" s="209"/>
      <c r="C590" s="374">
        <v>11</v>
      </c>
      <c r="D590" s="374">
        <v>25</v>
      </c>
      <c r="E590" s="374">
        <v>7</v>
      </c>
      <c r="F590" s="374">
        <v>2016</v>
      </c>
      <c r="G590" s="375">
        <v>2156.3724000000002</v>
      </c>
    </row>
    <row r="591" spans="2:7" x14ac:dyDescent="0.2">
      <c r="B591" s="209"/>
      <c r="C591" s="374">
        <v>12</v>
      </c>
      <c r="D591" s="374">
        <v>25</v>
      </c>
      <c r="E591" s="374">
        <v>7</v>
      </c>
      <c r="F591" s="374">
        <v>2016</v>
      </c>
      <c r="G591" s="375">
        <v>2175.1208999999999</v>
      </c>
    </row>
    <row r="592" spans="2:7" x14ac:dyDescent="0.2">
      <c r="B592" s="209"/>
      <c r="C592" s="374">
        <v>13</v>
      </c>
      <c r="D592" s="374">
        <v>25</v>
      </c>
      <c r="E592" s="374">
        <v>7</v>
      </c>
      <c r="F592" s="374">
        <v>2016</v>
      </c>
      <c r="G592" s="375">
        <v>2212.9652999999998</v>
      </c>
    </row>
    <row r="593" spans="2:7" x14ac:dyDescent="0.2">
      <c r="B593" s="209"/>
      <c r="C593" s="374">
        <v>14</v>
      </c>
      <c r="D593" s="374">
        <v>25</v>
      </c>
      <c r="E593" s="374">
        <v>7</v>
      </c>
      <c r="F593" s="374">
        <v>2016</v>
      </c>
      <c r="G593" s="375">
        <v>2208.9218999999998</v>
      </c>
    </row>
    <row r="594" spans="2:7" x14ac:dyDescent="0.2">
      <c r="B594" s="209"/>
      <c r="C594" s="374">
        <v>15</v>
      </c>
      <c r="D594" s="374">
        <v>25</v>
      </c>
      <c r="E594" s="374">
        <v>7</v>
      </c>
      <c r="F594" s="374">
        <v>2016</v>
      </c>
      <c r="G594" s="375">
        <v>2215.2921999999999</v>
      </c>
    </row>
    <row r="595" spans="2:7" x14ac:dyDescent="0.2">
      <c r="B595" s="209"/>
      <c r="C595" s="374">
        <v>16</v>
      </c>
      <c r="D595" s="374">
        <v>25</v>
      </c>
      <c r="E595" s="374">
        <v>7</v>
      </c>
      <c r="F595" s="374">
        <v>2016</v>
      </c>
      <c r="G595" s="375">
        <v>2141.5985999999998</v>
      </c>
    </row>
    <row r="596" spans="2:7" x14ac:dyDescent="0.2">
      <c r="B596" s="209"/>
      <c r="C596" s="374">
        <v>17</v>
      </c>
      <c r="D596" s="374">
        <v>25</v>
      </c>
      <c r="E596" s="374">
        <v>7</v>
      </c>
      <c r="F596" s="374">
        <v>2016</v>
      </c>
      <c r="G596" s="375">
        <v>2123.4688000000001</v>
      </c>
    </row>
    <row r="597" spans="2:7" x14ac:dyDescent="0.2">
      <c r="B597" s="209"/>
      <c r="C597" s="374">
        <v>18</v>
      </c>
      <c r="D597" s="374">
        <v>25</v>
      </c>
      <c r="E597" s="374">
        <v>7</v>
      </c>
      <c r="F597" s="374">
        <v>2016</v>
      </c>
      <c r="G597" s="375">
        <v>2116.3971000000001</v>
      </c>
    </row>
    <row r="598" spans="2:7" x14ac:dyDescent="0.2">
      <c r="B598" s="209"/>
      <c r="C598" s="374">
        <v>19</v>
      </c>
      <c r="D598" s="374">
        <v>25</v>
      </c>
      <c r="E598" s="374">
        <v>7</v>
      </c>
      <c r="F598" s="374">
        <v>2016</v>
      </c>
      <c r="G598" s="375">
        <v>2204.2901999999999</v>
      </c>
    </row>
    <row r="599" spans="2:7" x14ac:dyDescent="0.2">
      <c r="B599" s="209"/>
      <c r="C599" s="374">
        <v>20</v>
      </c>
      <c r="D599" s="374">
        <v>25</v>
      </c>
      <c r="E599" s="374">
        <v>7</v>
      </c>
      <c r="F599" s="374">
        <v>2016</v>
      </c>
      <c r="G599" s="375">
        <v>2200.5943000000002</v>
      </c>
    </row>
    <row r="600" spans="2:7" x14ac:dyDescent="0.2">
      <c r="B600" s="209"/>
      <c r="C600" s="374">
        <v>21</v>
      </c>
      <c r="D600" s="374">
        <v>25</v>
      </c>
      <c r="E600" s="374">
        <v>7</v>
      </c>
      <c r="F600" s="374">
        <v>2016</v>
      </c>
      <c r="G600" s="375">
        <v>2266.4706000000001</v>
      </c>
    </row>
    <row r="601" spans="2:7" x14ac:dyDescent="0.2">
      <c r="B601" s="209"/>
      <c r="C601" s="374">
        <v>22</v>
      </c>
      <c r="D601" s="374">
        <v>25</v>
      </c>
      <c r="E601" s="374">
        <v>7</v>
      </c>
      <c r="F601" s="374">
        <v>2016</v>
      </c>
      <c r="G601" s="375">
        <v>2295.0250999999998</v>
      </c>
    </row>
    <row r="602" spans="2:7" x14ac:dyDescent="0.2">
      <c r="B602" s="209"/>
      <c r="C602" s="374">
        <v>23</v>
      </c>
      <c r="D602" s="374">
        <v>25</v>
      </c>
      <c r="E602" s="374">
        <v>7</v>
      </c>
      <c r="F602" s="374">
        <v>2016</v>
      </c>
      <c r="G602" s="375">
        <v>2275.5327000000002</v>
      </c>
    </row>
    <row r="603" spans="2:7" x14ac:dyDescent="0.2">
      <c r="B603" s="209"/>
      <c r="C603" s="374">
        <v>24</v>
      </c>
      <c r="D603" s="374">
        <v>25</v>
      </c>
      <c r="E603" s="374">
        <v>7</v>
      </c>
      <c r="F603" s="374">
        <v>2016</v>
      </c>
      <c r="G603" s="375">
        <v>2235.2952</v>
      </c>
    </row>
    <row r="604" spans="2:7" x14ac:dyDescent="0.2">
      <c r="B604" s="209"/>
      <c r="C604" s="374">
        <v>1</v>
      </c>
      <c r="D604" s="374">
        <v>26</v>
      </c>
      <c r="E604" s="374">
        <v>7</v>
      </c>
      <c r="F604" s="374">
        <v>2016</v>
      </c>
      <c r="G604" s="375">
        <v>2242.8054000000002</v>
      </c>
    </row>
    <row r="605" spans="2:7" x14ac:dyDescent="0.2">
      <c r="B605" s="209"/>
      <c r="C605" s="374">
        <v>2</v>
      </c>
      <c r="D605" s="374">
        <v>26</v>
      </c>
      <c r="E605" s="374">
        <v>7</v>
      </c>
      <c r="F605" s="374">
        <v>2016</v>
      </c>
      <c r="G605" s="375">
        <v>2219.8708999999999</v>
      </c>
    </row>
    <row r="606" spans="2:7" x14ac:dyDescent="0.2">
      <c r="B606" s="209"/>
      <c r="C606" s="374">
        <v>3</v>
      </c>
      <c r="D606" s="374">
        <v>26</v>
      </c>
      <c r="E606" s="374">
        <v>7</v>
      </c>
      <c r="F606" s="374">
        <v>2016</v>
      </c>
      <c r="G606" s="375">
        <v>2205.5722000000001</v>
      </c>
    </row>
    <row r="607" spans="2:7" x14ac:dyDescent="0.2">
      <c r="B607" s="209"/>
      <c r="C607" s="374">
        <v>4</v>
      </c>
      <c r="D607" s="374">
        <v>26</v>
      </c>
      <c r="E607" s="374">
        <v>7</v>
      </c>
      <c r="F607" s="374">
        <v>2016</v>
      </c>
      <c r="G607" s="375">
        <v>2228.1898000000001</v>
      </c>
    </row>
    <row r="608" spans="2:7" x14ac:dyDescent="0.2">
      <c r="B608" s="209"/>
      <c r="C608" s="374">
        <v>5</v>
      </c>
      <c r="D608" s="374">
        <v>26</v>
      </c>
      <c r="E608" s="374">
        <v>7</v>
      </c>
      <c r="F608" s="374">
        <v>2016</v>
      </c>
      <c r="G608" s="375">
        <v>2243.0167000000001</v>
      </c>
    </row>
    <row r="609" spans="2:7" x14ac:dyDescent="0.2">
      <c r="B609" s="209"/>
      <c r="C609" s="374">
        <v>6</v>
      </c>
      <c r="D609" s="374">
        <v>26</v>
      </c>
      <c r="E609" s="374">
        <v>7</v>
      </c>
      <c r="F609" s="374">
        <v>2016</v>
      </c>
      <c r="G609" s="375">
        <v>2146.5455999999999</v>
      </c>
    </row>
    <row r="610" spans="2:7" x14ac:dyDescent="0.2">
      <c r="B610" s="209"/>
      <c r="C610" s="374">
        <v>7</v>
      </c>
      <c r="D610" s="374">
        <v>26</v>
      </c>
      <c r="E610" s="374">
        <v>7</v>
      </c>
      <c r="F610" s="374">
        <v>2016</v>
      </c>
      <c r="G610" s="375">
        <v>2223.9308000000001</v>
      </c>
    </row>
    <row r="611" spans="2:7" x14ac:dyDescent="0.2">
      <c r="B611" s="209"/>
      <c r="C611" s="374">
        <v>8</v>
      </c>
      <c r="D611" s="374">
        <v>26</v>
      </c>
      <c r="E611" s="374">
        <v>7</v>
      </c>
      <c r="F611" s="374">
        <v>2016</v>
      </c>
      <c r="G611" s="375">
        <v>2255.2548000000002</v>
      </c>
    </row>
    <row r="612" spans="2:7" x14ac:dyDescent="0.2">
      <c r="B612" s="209"/>
      <c r="C612" s="374">
        <v>9</v>
      </c>
      <c r="D612" s="374">
        <v>26</v>
      </c>
      <c r="E612" s="374">
        <v>7</v>
      </c>
      <c r="F612" s="374">
        <v>2016</v>
      </c>
      <c r="G612" s="375">
        <v>2216.8447000000001</v>
      </c>
    </row>
    <row r="613" spans="2:7" x14ac:dyDescent="0.2">
      <c r="B613" s="209"/>
      <c r="C613" s="374">
        <v>10</v>
      </c>
      <c r="D613" s="374">
        <v>26</v>
      </c>
      <c r="E613" s="374">
        <v>7</v>
      </c>
      <c r="F613" s="374">
        <v>2016</v>
      </c>
      <c r="G613" s="375">
        <v>2218.9821999999999</v>
      </c>
    </row>
    <row r="614" spans="2:7" x14ac:dyDescent="0.2">
      <c r="B614" s="209"/>
      <c r="C614" s="374">
        <v>11</v>
      </c>
      <c r="D614" s="374">
        <v>26</v>
      </c>
      <c r="E614" s="374">
        <v>7</v>
      </c>
      <c r="F614" s="374">
        <v>2016</v>
      </c>
      <c r="G614" s="375">
        <v>2236.0544</v>
      </c>
    </row>
    <row r="615" spans="2:7" x14ac:dyDescent="0.2">
      <c r="B615" s="209"/>
      <c r="C615" s="374">
        <v>12</v>
      </c>
      <c r="D615" s="374">
        <v>26</v>
      </c>
      <c r="E615" s="374">
        <v>7</v>
      </c>
      <c r="F615" s="374">
        <v>2016</v>
      </c>
      <c r="G615" s="375">
        <v>2216.1014</v>
      </c>
    </row>
    <row r="616" spans="2:7" x14ac:dyDescent="0.2">
      <c r="B616" s="209"/>
      <c r="C616" s="374">
        <v>13</v>
      </c>
      <c r="D616" s="374">
        <v>26</v>
      </c>
      <c r="E616" s="374">
        <v>7</v>
      </c>
      <c r="F616" s="374">
        <v>2016</v>
      </c>
      <c r="G616" s="375">
        <v>2200.4070000000002</v>
      </c>
    </row>
    <row r="617" spans="2:7" x14ac:dyDescent="0.2">
      <c r="B617" s="209"/>
      <c r="C617" s="374">
        <v>14</v>
      </c>
      <c r="D617" s="374">
        <v>26</v>
      </c>
      <c r="E617" s="374">
        <v>7</v>
      </c>
      <c r="F617" s="374">
        <v>2016</v>
      </c>
      <c r="G617" s="375">
        <v>2175.8150999999998</v>
      </c>
    </row>
    <row r="618" spans="2:7" x14ac:dyDescent="0.2">
      <c r="B618" s="209"/>
      <c r="C618" s="374">
        <v>15</v>
      </c>
      <c r="D618" s="374">
        <v>26</v>
      </c>
      <c r="E618" s="374">
        <v>7</v>
      </c>
      <c r="F618" s="374">
        <v>2016</v>
      </c>
      <c r="G618" s="375">
        <v>2185.0057999999999</v>
      </c>
    </row>
    <row r="619" spans="2:7" x14ac:dyDescent="0.2">
      <c r="B619" s="209"/>
      <c r="C619" s="374">
        <v>16</v>
      </c>
      <c r="D619" s="374">
        <v>26</v>
      </c>
      <c r="E619" s="374">
        <v>7</v>
      </c>
      <c r="F619" s="374">
        <v>2016</v>
      </c>
      <c r="G619" s="375">
        <v>2213.5255999999999</v>
      </c>
    </row>
    <row r="620" spans="2:7" x14ac:dyDescent="0.2">
      <c r="B620" s="209"/>
      <c r="C620" s="374">
        <v>17</v>
      </c>
      <c r="D620" s="374">
        <v>26</v>
      </c>
      <c r="E620" s="374">
        <v>7</v>
      </c>
      <c r="F620" s="374">
        <v>2016</v>
      </c>
      <c r="G620" s="375">
        <v>2219.5877</v>
      </c>
    </row>
    <row r="621" spans="2:7" x14ac:dyDescent="0.2">
      <c r="B621" s="209"/>
      <c r="C621" s="374">
        <v>18</v>
      </c>
      <c r="D621" s="374">
        <v>26</v>
      </c>
      <c r="E621" s="374">
        <v>7</v>
      </c>
      <c r="F621" s="374">
        <v>2016</v>
      </c>
      <c r="G621" s="375">
        <v>2219.5992000000001</v>
      </c>
    </row>
    <row r="622" spans="2:7" x14ac:dyDescent="0.2">
      <c r="B622" s="209"/>
      <c r="C622" s="374">
        <v>19</v>
      </c>
      <c r="D622" s="374">
        <v>26</v>
      </c>
      <c r="E622" s="374">
        <v>7</v>
      </c>
      <c r="F622" s="374">
        <v>2016</v>
      </c>
      <c r="G622" s="375">
        <v>2274.2705000000001</v>
      </c>
    </row>
    <row r="623" spans="2:7" x14ac:dyDescent="0.2">
      <c r="B623" s="209"/>
      <c r="C623" s="374">
        <v>20</v>
      </c>
      <c r="D623" s="374">
        <v>26</v>
      </c>
      <c r="E623" s="374">
        <v>7</v>
      </c>
      <c r="F623" s="374">
        <v>2016</v>
      </c>
      <c r="G623" s="375">
        <v>2310.5563000000002</v>
      </c>
    </row>
    <row r="624" spans="2:7" x14ac:dyDescent="0.2">
      <c r="B624" s="209"/>
      <c r="C624" s="374">
        <v>21</v>
      </c>
      <c r="D624" s="374">
        <v>26</v>
      </c>
      <c r="E624" s="374">
        <v>7</v>
      </c>
      <c r="F624" s="374">
        <v>2016</v>
      </c>
      <c r="G624" s="375">
        <v>2299.5637999999999</v>
      </c>
    </row>
    <row r="625" spans="2:7" x14ac:dyDescent="0.2">
      <c r="B625" s="209"/>
      <c r="C625" s="374">
        <v>22</v>
      </c>
      <c r="D625" s="374">
        <v>26</v>
      </c>
      <c r="E625" s="374">
        <v>7</v>
      </c>
      <c r="F625" s="374">
        <v>2016</v>
      </c>
      <c r="G625" s="375">
        <v>2312.8166999999999</v>
      </c>
    </row>
    <row r="626" spans="2:7" x14ac:dyDescent="0.2">
      <c r="B626" s="209"/>
      <c r="C626" s="374">
        <v>23</v>
      </c>
      <c r="D626" s="374">
        <v>26</v>
      </c>
      <c r="E626" s="374">
        <v>7</v>
      </c>
      <c r="F626" s="374">
        <v>2016</v>
      </c>
      <c r="G626" s="375">
        <v>2320.9409999999998</v>
      </c>
    </row>
    <row r="627" spans="2:7" x14ac:dyDescent="0.2">
      <c r="B627" s="209"/>
      <c r="C627" s="374">
        <v>24</v>
      </c>
      <c r="D627" s="374">
        <v>26</v>
      </c>
      <c r="E627" s="374">
        <v>7</v>
      </c>
      <c r="F627" s="374">
        <v>2016</v>
      </c>
      <c r="G627" s="375">
        <v>2315.5989</v>
      </c>
    </row>
    <row r="628" spans="2:7" x14ac:dyDescent="0.2">
      <c r="B628" s="209"/>
      <c r="C628" s="374">
        <v>1</v>
      </c>
      <c r="D628" s="374">
        <v>27</v>
      </c>
      <c r="E628" s="374">
        <v>7</v>
      </c>
      <c r="F628" s="374">
        <v>2016</v>
      </c>
      <c r="G628" s="375">
        <v>2288.4090999999999</v>
      </c>
    </row>
    <row r="629" spans="2:7" x14ac:dyDescent="0.2">
      <c r="B629" s="209"/>
      <c r="C629" s="374">
        <v>2</v>
      </c>
      <c r="D629" s="374">
        <v>27</v>
      </c>
      <c r="E629" s="374">
        <v>7</v>
      </c>
      <c r="F629" s="374">
        <v>2016</v>
      </c>
      <c r="G629" s="375">
        <v>2265.0515999999998</v>
      </c>
    </row>
    <row r="630" spans="2:7" x14ac:dyDescent="0.2">
      <c r="B630" s="209"/>
      <c r="C630" s="374">
        <v>3</v>
      </c>
      <c r="D630" s="374">
        <v>27</v>
      </c>
      <c r="E630" s="374">
        <v>7</v>
      </c>
      <c r="F630" s="374">
        <v>2016</v>
      </c>
      <c r="G630" s="375">
        <v>2224.3764999999999</v>
      </c>
    </row>
    <row r="631" spans="2:7" x14ac:dyDescent="0.2">
      <c r="B631" s="209"/>
      <c r="C631" s="374">
        <v>4</v>
      </c>
      <c r="D631" s="374">
        <v>27</v>
      </c>
      <c r="E631" s="374">
        <v>7</v>
      </c>
      <c r="F631" s="374">
        <v>2016</v>
      </c>
      <c r="G631" s="375">
        <v>2072.8721</v>
      </c>
    </row>
    <row r="632" spans="2:7" x14ac:dyDescent="0.2">
      <c r="B632" s="209"/>
      <c r="C632" s="374">
        <v>5</v>
      </c>
      <c r="D632" s="374">
        <v>27</v>
      </c>
      <c r="E632" s="374">
        <v>7</v>
      </c>
      <c r="F632" s="374">
        <v>2016</v>
      </c>
      <c r="G632" s="375">
        <v>2097.1686</v>
      </c>
    </row>
    <row r="633" spans="2:7" x14ac:dyDescent="0.2">
      <c r="B633" s="209"/>
      <c r="C633" s="374">
        <v>6</v>
      </c>
      <c r="D633" s="374">
        <v>27</v>
      </c>
      <c r="E633" s="374">
        <v>7</v>
      </c>
      <c r="F633" s="374">
        <v>2016</v>
      </c>
      <c r="G633" s="375">
        <v>2098.6044999999999</v>
      </c>
    </row>
    <row r="634" spans="2:7" x14ac:dyDescent="0.2">
      <c r="B634" s="209"/>
      <c r="C634" s="374">
        <v>7</v>
      </c>
      <c r="D634" s="374">
        <v>27</v>
      </c>
      <c r="E634" s="374">
        <v>7</v>
      </c>
      <c r="F634" s="374">
        <v>2016</v>
      </c>
      <c r="G634" s="375">
        <v>2122.1931</v>
      </c>
    </row>
    <row r="635" spans="2:7" x14ac:dyDescent="0.2">
      <c r="B635" s="209"/>
      <c r="C635" s="374">
        <v>8</v>
      </c>
      <c r="D635" s="374">
        <v>27</v>
      </c>
      <c r="E635" s="374">
        <v>7</v>
      </c>
      <c r="F635" s="374">
        <v>2016</v>
      </c>
      <c r="G635" s="375">
        <v>2128.6053999999999</v>
      </c>
    </row>
    <row r="636" spans="2:7" x14ac:dyDescent="0.2">
      <c r="B636" s="209"/>
      <c r="C636" s="374">
        <v>9</v>
      </c>
      <c r="D636" s="374">
        <v>27</v>
      </c>
      <c r="E636" s="374">
        <v>7</v>
      </c>
      <c r="F636" s="374">
        <v>2016</v>
      </c>
      <c r="G636" s="375">
        <v>2097.4101999999998</v>
      </c>
    </row>
    <row r="637" spans="2:7" x14ac:dyDescent="0.2">
      <c r="B637" s="209"/>
      <c r="C637" s="374">
        <v>10</v>
      </c>
      <c r="D637" s="374">
        <v>27</v>
      </c>
      <c r="E637" s="374">
        <v>7</v>
      </c>
      <c r="F637" s="374">
        <v>2016</v>
      </c>
      <c r="G637" s="375">
        <v>2137.9234999999999</v>
      </c>
    </row>
    <row r="638" spans="2:7" x14ac:dyDescent="0.2">
      <c r="B638" s="209"/>
      <c r="C638" s="374">
        <v>11</v>
      </c>
      <c r="D638" s="374">
        <v>27</v>
      </c>
      <c r="E638" s="374">
        <v>7</v>
      </c>
      <c r="F638" s="374">
        <v>2016</v>
      </c>
      <c r="G638" s="375">
        <v>2145.4895000000001</v>
      </c>
    </row>
    <row r="639" spans="2:7" x14ac:dyDescent="0.2">
      <c r="B639" s="209"/>
      <c r="C639" s="374">
        <v>12</v>
      </c>
      <c r="D639" s="374">
        <v>27</v>
      </c>
      <c r="E639" s="374">
        <v>7</v>
      </c>
      <c r="F639" s="374">
        <v>2016</v>
      </c>
      <c r="G639" s="375">
        <v>2167.2381999999998</v>
      </c>
    </row>
    <row r="640" spans="2:7" x14ac:dyDescent="0.2">
      <c r="B640" s="209"/>
      <c r="C640" s="374">
        <v>13</v>
      </c>
      <c r="D640" s="374">
        <v>27</v>
      </c>
      <c r="E640" s="374">
        <v>7</v>
      </c>
      <c r="F640" s="374">
        <v>2016</v>
      </c>
      <c r="G640" s="375">
        <v>2115.4436000000001</v>
      </c>
    </row>
    <row r="641" spans="2:7" x14ac:dyDescent="0.2">
      <c r="B641" s="209"/>
      <c r="C641" s="374">
        <v>14</v>
      </c>
      <c r="D641" s="374">
        <v>27</v>
      </c>
      <c r="E641" s="374">
        <v>7</v>
      </c>
      <c r="F641" s="374">
        <v>2016</v>
      </c>
      <c r="G641" s="375">
        <v>2141.4874</v>
      </c>
    </row>
    <row r="642" spans="2:7" x14ac:dyDescent="0.2">
      <c r="B642" s="209"/>
      <c r="C642" s="374">
        <v>15</v>
      </c>
      <c r="D642" s="374">
        <v>27</v>
      </c>
      <c r="E642" s="374">
        <v>7</v>
      </c>
      <c r="F642" s="374">
        <v>2016</v>
      </c>
      <c r="G642" s="375">
        <v>2130.7042000000001</v>
      </c>
    </row>
    <row r="643" spans="2:7" x14ac:dyDescent="0.2">
      <c r="B643" s="209"/>
      <c r="C643" s="374">
        <v>16</v>
      </c>
      <c r="D643" s="374">
        <v>27</v>
      </c>
      <c r="E643" s="374">
        <v>7</v>
      </c>
      <c r="F643" s="374">
        <v>2016</v>
      </c>
      <c r="G643" s="375">
        <v>2186.1698000000001</v>
      </c>
    </row>
    <row r="644" spans="2:7" x14ac:dyDescent="0.2">
      <c r="B644" s="209"/>
      <c r="C644" s="374">
        <v>17</v>
      </c>
      <c r="D644" s="374">
        <v>27</v>
      </c>
      <c r="E644" s="374">
        <v>7</v>
      </c>
      <c r="F644" s="374">
        <v>2016</v>
      </c>
      <c r="G644" s="375">
        <v>2220.7132999999999</v>
      </c>
    </row>
    <row r="645" spans="2:7" x14ac:dyDescent="0.2">
      <c r="B645" s="209"/>
      <c r="C645" s="374">
        <v>18</v>
      </c>
      <c r="D645" s="374">
        <v>27</v>
      </c>
      <c r="E645" s="374">
        <v>7</v>
      </c>
      <c r="F645" s="374">
        <v>2016</v>
      </c>
      <c r="G645" s="375">
        <v>2214.4009000000001</v>
      </c>
    </row>
    <row r="646" spans="2:7" x14ac:dyDescent="0.2">
      <c r="B646" s="209"/>
      <c r="C646" s="374">
        <v>19</v>
      </c>
      <c r="D646" s="374">
        <v>27</v>
      </c>
      <c r="E646" s="374">
        <v>7</v>
      </c>
      <c r="F646" s="374">
        <v>2016</v>
      </c>
      <c r="G646" s="375">
        <v>2290.4643999999998</v>
      </c>
    </row>
    <row r="647" spans="2:7" x14ac:dyDescent="0.2">
      <c r="B647" s="209"/>
      <c r="C647" s="374">
        <v>20</v>
      </c>
      <c r="D647" s="374">
        <v>27</v>
      </c>
      <c r="E647" s="374">
        <v>7</v>
      </c>
      <c r="F647" s="374">
        <v>2016</v>
      </c>
      <c r="G647" s="375">
        <v>2304.5659000000001</v>
      </c>
    </row>
    <row r="648" spans="2:7" x14ac:dyDescent="0.2">
      <c r="B648" s="209"/>
      <c r="C648" s="374">
        <v>21</v>
      </c>
      <c r="D648" s="374">
        <v>27</v>
      </c>
      <c r="E648" s="374">
        <v>7</v>
      </c>
      <c r="F648" s="374">
        <v>2016</v>
      </c>
      <c r="G648" s="375">
        <v>2322.7640000000001</v>
      </c>
    </row>
    <row r="649" spans="2:7" x14ac:dyDescent="0.2">
      <c r="B649" s="209"/>
      <c r="C649" s="374">
        <v>22</v>
      </c>
      <c r="D649" s="374">
        <v>27</v>
      </c>
      <c r="E649" s="374">
        <v>7</v>
      </c>
      <c r="F649" s="374">
        <v>2016</v>
      </c>
      <c r="G649" s="375">
        <v>2350.6412</v>
      </c>
    </row>
    <row r="650" spans="2:7" x14ac:dyDescent="0.2">
      <c r="B650" s="209"/>
      <c r="C650" s="374">
        <v>23</v>
      </c>
      <c r="D650" s="374">
        <v>27</v>
      </c>
      <c r="E650" s="374">
        <v>7</v>
      </c>
      <c r="F650" s="374">
        <v>2016</v>
      </c>
      <c r="G650" s="375">
        <v>2341.7613000000001</v>
      </c>
    </row>
    <row r="651" spans="2:7" x14ac:dyDescent="0.2">
      <c r="B651" s="209"/>
      <c r="C651" s="374">
        <v>24</v>
      </c>
      <c r="D651" s="374">
        <v>27</v>
      </c>
      <c r="E651" s="374">
        <v>7</v>
      </c>
      <c r="F651" s="374">
        <v>2016</v>
      </c>
      <c r="G651" s="375">
        <v>2310.4733000000001</v>
      </c>
    </row>
    <row r="652" spans="2:7" x14ac:dyDescent="0.2">
      <c r="B652" s="209"/>
      <c r="C652" s="374">
        <v>1</v>
      </c>
      <c r="D652" s="374">
        <v>28</v>
      </c>
      <c r="E652" s="374">
        <v>7</v>
      </c>
      <c r="F652" s="374">
        <v>2016</v>
      </c>
      <c r="G652" s="375">
        <v>2284.7523000000001</v>
      </c>
    </row>
    <row r="653" spans="2:7" x14ac:dyDescent="0.2">
      <c r="B653" s="209"/>
      <c r="C653" s="374">
        <v>2</v>
      </c>
      <c r="D653" s="374">
        <v>28</v>
      </c>
      <c r="E653" s="374">
        <v>7</v>
      </c>
      <c r="F653" s="374">
        <v>2016</v>
      </c>
      <c r="G653" s="375">
        <v>2287.9733000000001</v>
      </c>
    </row>
    <row r="654" spans="2:7" x14ac:dyDescent="0.2">
      <c r="B654" s="209"/>
      <c r="C654" s="374">
        <v>3</v>
      </c>
      <c r="D654" s="374">
        <v>28</v>
      </c>
      <c r="E654" s="374">
        <v>7</v>
      </c>
      <c r="F654" s="374">
        <v>2016</v>
      </c>
      <c r="G654" s="375">
        <v>2283.9571999999998</v>
      </c>
    </row>
    <row r="655" spans="2:7" x14ac:dyDescent="0.2">
      <c r="B655" s="209"/>
      <c r="C655" s="374">
        <v>4</v>
      </c>
      <c r="D655" s="374">
        <v>28</v>
      </c>
      <c r="E655" s="374">
        <v>7</v>
      </c>
      <c r="F655" s="374">
        <v>2016</v>
      </c>
      <c r="G655" s="375">
        <v>2269.625</v>
      </c>
    </row>
    <row r="656" spans="2:7" x14ac:dyDescent="0.2">
      <c r="B656" s="209"/>
      <c r="C656" s="374">
        <v>5</v>
      </c>
      <c r="D656" s="374">
        <v>28</v>
      </c>
      <c r="E656" s="374">
        <v>7</v>
      </c>
      <c r="F656" s="374">
        <v>2016</v>
      </c>
      <c r="G656" s="375">
        <v>2247.6977999999999</v>
      </c>
    </row>
    <row r="657" spans="2:7" x14ac:dyDescent="0.2">
      <c r="B657" s="209"/>
      <c r="C657" s="374">
        <v>6</v>
      </c>
      <c r="D657" s="374">
        <v>28</v>
      </c>
      <c r="E657" s="374">
        <v>7</v>
      </c>
      <c r="F657" s="374">
        <v>2016</v>
      </c>
      <c r="G657" s="375">
        <v>2238.3398000000002</v>
      </c>
    </row>
    <row r="658" spans="2:7" x14ac:dyDescent="0.2">
      <c r="B658" s="209"/>
      <c r="C658" s="374">
        <v>7</v>
      </c>
      <c r="D658" s="374">
        <v>28</v>
      </c>
      <c r="E658" s="374">
        <v>7</v>
      </c>
      <c r="F658" s="374">
        <v>2016</v>
      </c>
      <c r="G658" s="375">
        <v>2267.3440000000001</v>
      </c>
    </row>
    <row r="659" spans="2:7" x14ac:dyDescent="0.2">
      <c r="B659" s="209"/>
      <c r="C659" s="374">
        <v>8</v>
      </c>
      <c r="D659" s="374">
        <v>28</v>
      </c>
      <c r="E659" s="374">
        <v>7</v>
      </c>
      <c r="F659" s="374">
        <v>2016</v>
      </c>
      <c r="G659" s="375">
        <v>2284.7707999999998</v>
      </c>
    </row>
    <row r="660" spans="2:7" x14ac:dyDescent="0.2">
      <c r="B660" s="209"/>
      <c r="C660" s="374">
        <v>9</v>
      </c>
      <c r="D660" s="374">
        <v>28</v>
      </c>
      <c r="E660" s="374">
        <v>7</v>
      </c>
      <c r="F660" s="374">
        <v>2016</v>
      </c>
      <c r="G660" s="375">
        <v>2236.5695999999998</v>
      </c>
    </row>
    <row r="661" spans="2:7" x14ac:dyDescent="0.2">
      <c r="B661" s="209"/>
      <c r="C661" s="374">
        <v>10</v>
      </c>
      <c r="D661" s="374">
        <v>28</v>
      </c>
      <c r="E661" s="374">
        <v>7</v>
      </c>
      <c r="F661" s="374">
        <v>2016</v>
      </c>
      <c r="G661" s="375">
        <v>2213.1516999999999</v>
      </c>
    </row>
    <row r="662" spans="2:7" x14ac:dyDescent="0.2">
      <c r="B662" s="209"/>
      <c r="C662" s="374">
        <v>11</v>
      </c>
      <c r="D662" s="374">
        <v>28</v>
      </c>
      <c r="E662" s="374">
        <v>7</v>
      </c>
      <c r="F662" s="374">
        <v>2016</v>
      </c>
      <c r="G662" s="375">
        <v>2175.6255000000001</v>
      </c>
    </row>
    <row r="663" spans="2:7" x14ac:dyDescent="0.2">
      <c r="B663" s="209"/>
      <c r="C663" s="374">
        <v>12</v>
      </c>
      <c r="D663" s="374">
        <v>28</v>
      </c>
      <c r="E663" s="374">
        <v>7</v>
      </c>
      <c r="F663" s="374">
        <v>2016</v>
      </c>
      <c r="G663" s="375">
        <v>2148.4917</v>
      </c>
    </row>
    <row r="664" spans="2:7" x14ac:dyDescent="0.2">
      <c r="B664" s="209"/>
      <c r="C664" s="374">
        <v>13</v>
      </c>
      <c r="D664" s="374">
        <v>28</v>
      </c>
      <c r="E664" s="374">
        <v>7</v>
      </c>
      <c r="F664" s="374">
        <v>2016</v>
      </c>
      <c r="G664" s="375">
        <v>2119.9884000000002</v>
      </c>
    </row>
    <row r="665" spans="2:7" x14ac:dyDescent="0.2">
      <c r="B665" s="209"/>
      <c r="C665" s="374">
        <v>14</v>
      </c>
      <c r="D665" s="374">
        <v>28</v>
      </c>
      <c r="E665" s="374">
        <v>7</v>
      </c>
      <c r="F665" s="374">
        <v>2016</v>
      </c>
      <c r="G665" s="375">
        <v>2167.6972999999998</v>
      </c>
    </row>
    <row r="666" spans="2:7" x14ac:dyDescent="0.2">
      <c r="B666" s="209"/>
      <c r="C666" s="374">
        <v>15</v>
      </c>
      <c r="D666" s="374">
        <v>28</v>
      </c>
      <c r="E666" s="374">
        <v>7</v>
      </c>
      <c r="F666" s="374">
        <v>2016</v>
      </c>
      <c r="G666" s="375">
        <v>2120.2404999999999</v>
      </c>
    </row>
    <row r="667" spans="2:7" x14ac:dyDescent="0.2">
      <c r="B667" s="209"/>
      <c r="C667" s="374">
        <v>16</v>
      </c>
      <c r="D667" s="374">
        <v>28</v>
      </c>
      <c r="E667" s="374">
        <v>7</v>
      </c>
      <c r="F667" s="374">
        <v>2016</v>
      </c>
      <c r="G667" s="375">
        <v>2106.6078000000002</v>
      </c>
    </row>
    <row r="668" spans="2:7" x14ac:dyDescent="0.2">
      <c r="B668" s="209"/>
      <c r="C668" s="374">
        <v>17</v>
      </c>
      <c r="D668" s="374">
        <v>28</v>
      </c>
      <c r="E668" s="374">
        <v>7</v>
      </c>
      <c r="F668" s="374">
        <v>2016</v>
      </c>
      <c r="G668" s="375">
        <v>2090.6104</v>
      </c>
    </row>
    <row r="669" spans="2:7" x14ac:dyDescent="0.2">
      <c r="B669" s="209"/>
      <c r="C669" s="374">
        <v>18</v>
      </c>
      <c r="D669" s="374">
        <v>28</v>
      </c>
      <c r="E669" s="374">
        <v>7</v>
      </c>
      <c r="F669" s="374">
        <v>2016</v>
      </c>
      <c r="G669" s="375">
        <v>2129.8422</v>
      </c>
    </row>
    <row r="670" spans="2:7" x14ac:dyDescent="0.2">
      <c r="B670" s="209"/>
      <c r="C670" s="374">
        <v>19</v>
      </c>
      <c r="D670" s="374">
        <v>28</v>
      </c>
      <c r="E670" s="374">
        <v>7</v>
      </c>
      <c r="F670" s="374">
        <v>2016</v>
      </c>
      <c r="G670" s="375">
        <v>2278.5383000000002</v>
      </c>
    </row>
    <row r="671" spans="2:7" x14ac:dyDescent="0.2">
      <c r="B671" s="209"/>
      <c r="C671" s="374">
        <v>20</v>
      </c>
      <c r="D671" s="374">
        <v>28</v>
      </c>
      <c r="E671" s="374">
        <v>7</v>
      </c>
      <c r="F671" s="374">
        <v>2016</v>
      </c>
      <c r="G671" s="375">
        <v>2333.0264000000002</v>
      </c>
    </row>
    <row r="672" spans="2:7" x14ac:dyDescent="0.2">
      <c r="B672" s="209"/>
      <c r="C672" s="374">
        <v>21</v>
      </c>
      <c r="D672" s="374">
        <v>28</v>
      </c>
      <c r="E672" s="374">
        <v>7</v>
      </c>
      <c r="F672" s="374">
        <v>2016</v>
      </c>
      <c r="G672" s="375">
        <v>2310.0988000000002</v>
      </c>
    </row>
    <row r="673" spans="2:7" x14ac:dyDescent="0.2">
      <c r="B673" s="209"/>
      <c r="C673" s="374">
        <v>22</v>
      </c>
      <c r="D673" s="374">
        <v>28</v>
      </c>
      <c r="E673" s="374">
        <v>7</v>
      </c>
      <c r="F673" s="374">
        <v>2016</v>
      </c>
      <c r="G673" s="375">
        <v>2316.413</v>
      </c>
    </row>
    <row r="674" spans="2:7" x14ac:dyDescent="0.2">
      <c r="B674" s="209"/>
      <c r="C674" s="374">
        <v>23</v>
      </c>
      <c r="D674" s="374">
        <v>28</v>
      </c>
      <c r="E674" s="374">
        <v>7</v>
      </c>
      <c r="F674" s="374">
        <v>2016</v>
      </c>
      <c r="G674" s="375">
        <v>2333.6815999999999</v>
      </c>
    </row>
    <row r="675" spans="2:7" x14ac:dyDescent="0.2">
      <c r="B675" s="209"/>
      <c r="C675" s="374">
        <v>24</v>
      </c>
      <c r="D675" s="374">
        <v>28</v>
      </c>
      <c r="E675" s="374">
        <v>7</v>
      </c>
      <c r="F675" s="374">
        <v>2016</v>
      </c>
      <c r="G675" s="375">
        <v>2301.3647999999998</v>
      </c>
    </row>
    <row r="676" spans="2:7" x14ac:dyDescent="0.2">
      <c r="B676" s="209"/>
      <c r="C676" s="374">
        <v>1</v>
      </c>
      <c r="D676" s="374">
        <v>29</v>
      </c>
      <c r="E676" s="374">
        <v>7</v>
      </c>
      <c r="F676" s="374">
        <v>2016</v>
      </c>
      <c r="G676" s="375">
        <v>2188.2833000000001</v>
      </c>
    </row>
    <row r="677" spans="2:7" x14ac:dyDescent="0.2">
      <c r="B677" s="209"/>
      <c r="C677" s="374">
        <v>2</v>
      </c>
      <c r="D677" s="374">
        <v>29</v>
      </c>
      <c r="E677" s="374">
        <v>7</v>
      </c>
      <c r="F677" s="374">
        <v>2016</v>
      </c>
      <c r="G677" s="375">
        <v>2156.7091999999998</v>
      </c>
    </row>
    <row r="678" spans="2:7" x14ac:dyDescent="0.2">
      <c r="B678" s="209"/>
      <c r="C678" s="374">
        <v>3</v>
      </c>
      <c r="D678" s="374">
        <v>29</v>
      </c>
      <c r="E678" s="374">
        <v>7</v>
      </c>
      <c r="F678" s="374">
        <v>2016</v>
      </c>
      <c r="G678" s="375">
        <v>2137.2579999999998</v>
      </c>
    </row>
    <row r="679" spans="2:7" x14ac:dyDescent="0.2">
      <c r="B679" s="209"/>
      <c r="C679" s="374">
        <v>4</v>
      </c>
      <c r="D679" s="374">
        <v>29</v>
      </c>
      <c r="E679" s="374">
        <v>7</v>
      </c>
      <c r="F679" s="374">
        <v>2016</v>
      </c>
      <c r="G679" s="375">
        <v>2154.08</v>
      </c>
    </row>
    <row r="680" spans="2:7" x14ac:dyDescent="0.2">
      <c r="B680" s="209"/>
      <c r="C680" s="374">
        <v>5</v>
      </c>
      <c r="D680" s="374">
        <v>29</v>
      </c>
      <c r="E680" s="374">
        <v>7</v>
      </c>
      <c r="F680" s="374">
        <v>2016</v>
      </c>
      <c r="G680" s="375">
        <v>2131.8681000000001</v>
      </c>
    </row>
    <row r="681" spans="2:7" x14ac:dyDescent="0.2">
      <c r="B681" s="209"/>
      <c r="C681" s="374">
        <v>6</v>
      </c>
      <c r="D681" s="374">
        <v>29</v>
      </c>
      <c r="E681" s="374">
        <v>7</v>
      </c>
      <c r="F681" s="374">
        <v>2016</v>
      </c>
      <c r="G681" s="375">
        <v>2137.7806</v>
      </c>
    </row>
    <row r="682" spans="2:7" x14ac:dyDescent="0.2">
      <c r="B682" s="209"/>
      <c r="C682" s="374">
        <v>7</v>
      </c>
      <c r="D682" s="374">
        <v>29</v>
      </c>
      <c r="E682" s="374">
        <v>7</v>
      </c>
      <c r="F682" s="374">
        <v>2016</v>
      </c>
      <c r="G682" s="375">
        <v>2145.3501999999999</v>
      </c>
    </row>
    <row r="683" spans="2:7" x14ac:dyDescent="0.2">
      <c r="B683" s="209"/>
      <c r="C683" s="374">
        <v>8</v>
      </c>
      <c r="D683" s="374">
        <v>29</v>
      </c>
      <c r="E683" s="374">
        <v>7</v>
      </c>
      <c r="F683" s="374">
        <v>2016</v>
      </c>
      <c r="G683" s="375">
        <v>2140.6604000000002</v>
      </c>
    </row>
    <row r="684" spans="2:7" x14ac:dyDescent="0.2">
      <c r="B684" s="209"/>
      <c r="C684" s="374">
        <v>9</v>
      </c>
      <c r="D684" s="374">
        <v>29</v>
      </c>
      <c r="E684" s="374">
        <v>7</v>
      </c>
      <c r="F684" s="374">
        <v>2016</v>
      </c>
      <c r="G684" s="375">
        <v>2123.5320999999999</v>
      </c>
    </row>
    <row r="685" spans="2:7" x14ac:dyDescent="0.2">
      <c r="B685" s="209"/>
      <c r="C685" s="374">
        <v>10</v>
      </c>
      <c r="D685" s="374">
        <v>29</v>
      </c>
      <c r="E685" s="374">
        <v>7</v>
      </c>
      <c r="F685" s="374">
        <v>2016</v>
      </c>
      <c r="G685" s="375">
        <v>2145.2039</v>
      </c>
    </row>
    <row r="686" spans="2:7" x14ac:dyDescent="0.2">
      <c r="B686" s="209"/>
      <c r="C686" s="374">
        <v>11</v>
      </c>
      <c r="D686" s="374">
        <v>29</v>
      </c>
      <c r="E686" s="374">
        <v>7</v>
      </c>
      <c r="F686" s="374">
        <v>2016</v>
      </c>
      <c r="G686" s="375">
        <v>2133.7593999999999</v>
      </c>
    </row>
    <row r="687" spans="2:7" x14ac:dyDescent="0.2">
      <c r="B687" s="209"/>
      <c r="C687" s="374">
        <v>12</v>
      </c>
      <c r="D687" s="374">
        <v>29</v>
      </c>
      <c r="E687" s="374">
        <v>7</v>
      </c>
      <c r="F687" s="374">
        <v>2016</v>
      </c>
      <c r="G687" s="375">
        <v>2054.3011000000001</v>
      </c>
    </row>
    <row r="688" spans="2:7" x14ac:dyDescent="0.2">
      <c r="B688" s="209"/>
      <c r="C688" s="374">
        <v>13</v>
      </c>
      <c r="D688" s="374">
        <v>29</v>
      </c>
      <c r="E688" s="374">
        <v>7</v>
      </c>
      <c r="F688" s="374">
        <v>2016</v>
      </c>
      <c r="G688" s="375">
        <v>2064.3939</v>
      </c>
    </row>
    <row r="689" spans="2:7" x14ac:dyDescent="0.2">
      <c r="B689" s="209"/>
      <c r="C689" s="374">
        <v>14</v>
      </c>
      <c r="D689" s="374">
        <v>29</v>
      </c>
      <c r="E689" s="374">
        <v>7</v>
      </c>
      <c r="F689" s="374">
        <v>2016</v>
      </c>
      <c r="G689" s="375">
        <v>2079.1060000000002</v>
      </c>
    </row>
    <row r="690" spans="2:7" x14ac:dyDescent="0.2">
      <c r="B690" s="209"/>
      <c r="C690" s="374">
        <v>15</v>
      </c>
      <c r="D690" s="374">
        <v>29</v>
      </c>
      <c r="E690" s="374">
        <v>7</v>
      </c>
      <c r="F690" s="374">
        <v>2016</v>
      </c>
      <c r="G690" s="375">
        <v>2170.9839000000002</v>
      </c>
    </row>
    <row r="691" spans="2:7" x14ac:dyDescent="0.2">
      <c r="B691" s="209"/>
      <c r="C691" s="374">
        <v>16</v>
      </c>
      <c r="D691" s="374">
        <v>29</v>
      </c>
      <c r="E691" s="374">
        <v>7</v>
      </c>
      <c r="F691" s="374">
        <v>2016</v>
      </c>
      <c r="G691" s="375">
        <v>2215.2645000000002</v>
      </c>
    </row>
    <row r="692" spans="2:7" x14ac:dyDescent="0.2">
      <c r="B692" s="209"/>
      <c r="C692" s="374">
        <v>17</v>
      </c>
      <c r="D692" s="374">
        <v>29</v>
      </c>
      <c r="E692" s="374">
        <v>7</v>
      </c>
      <c r="F692" s="374">
        <v>2016</v>
      </c>
      <c r="G692" s="375">
        <v>2198.0430000000001</v>
      </c>
    </row>
    <row r="693" spans="2:7" x14ac:dyDescent="0.2">
      <c r="B693" s="209"/>
      <c r="C693" s="374">
        <v>18</v>
      </c>
      <c r="D693" s="374">
        <v>29</v>
      </c>
      <c r="E693" s="374">
        <v>7</v>
      </c>
      <c r="F693" s="374">
        <v>2016</v>
      </c>
      <c r="G693" s="375">
        <v>2217.8193000000001</v>
      </c>
    </row>
    <row r="694" spans="2:7" x14ac:dyDescent="0.2">
      <c r="B694" s="209"/>
      <c r="C694" s="374">
        <v>19</v>
      </c>
      <c r="D694" s="374">
        <v>29</v>
      </c>
      <c r="E694" s="374">
        <v>7</v>
      </c>
      <c r="F694" s="374">
        <v>2016</v>
      </c>
      <c r="G694" s="375">
        <v>2309.5070999999998</v>
      </c>
    </row>
    <row r="695" spans="2:7" x14ac:dyDescent="0.2">
      <c r="B695" s="209"/>
      <c r="C695" s="374">
        <v>20</v>
      </c>
      <c r="D695" s="374">
        <v>29</v>
      </c>
      <c r="E695" s="374">
        <v>7</v>
      </c>
      <c r="F695" s="374">
        <v>2016</v>
      </c>
      <c r="G695" s="375">
        <v>2314.0830999999998</v>
      </c>
    </row>
    <row r="696" spans="2:7" x14ac:dyDescent="0.2">
      <c r="B696" s="209"/>
      <c r="C696" s="374">
        <v>21</v>
      </c>
      <c r="D696" s="374">
        <v>29</v>
      </c>
      <c r="E696" s="374">
        <v>7</v>
      </c>
      <c r="F696" s="374">
        <v>2016</v>
      </c>
      <c r="G696" s="375">
        <v>2335.3323999999998</v>
      </c>
    </row>
    <row r="697" spans="2:7" x14ac:dyDescent="0.2">
      <c r="B697" s="209"/>
      <c r="C697" s="374">
        <v>22</v>
      </c>
      <c r="D697" s="374">
        <v>29</v>
      </c>
      <c r="E697" s="374">
        <v>7</v>
      </c>
      <c r="F697" s="374">
        <v>2016</v>
      </c>
      <c r="G697" s="375">
        <v>2349.1219000000001</v>
      </c>
    </row>
    <row r="698" spans="2:7" x14ac:dyDescent="0.2">
      <c r="B698" s="209"/>
      <c r="C698" s="374">
        <v>23</v>
      </c>
      <c r="D698" s="374">
        <v>29</v>
      </c>
      <c r="E698" s="374">
        <v>7</v>
      </c>
      <c r="F698" s="374">
        <v>2016</v>
      </c>
      <c r="G698" s="375">
        <v>2329.3649</v>
      </c>
    </row>
    <row r="699" spans="2:7" x14ac:dyDescent="0.2">
      <c r="B699" s="209"/>
      <c r="C699" s="374">
        <v>24</v>
      </c>
      <c r="D699" s="374">
        <v>29</v>
      </c>
      <c r="E699" s="374">
        <v>7</v>
      </c>
      <c r="F699" s="374">
        <v>2016</v>
      </c>
      <c r="G699" s="375">
        <v>2334.5522000000001</v>
      </c>
    </row>
    <row r="700" spans="2:7" x14ac:dyDescent="0.2">
      <c r="B700" s="209"/>
      <c r="C700" s="374">
        <v>1</v>
      </c>
      <c r="D700" s="374">
        <v>30</v>
      </c>
      <c r="E700" s="374">
        <v>7</v>
      </c>
      <c r="F700" s="374">
        <v>2016</v>
      </c>
      <c r="G700" s="375">
        <v>2333.4973</v>
      </c>
    </row>
    <row r="701" spans="2:7" x14ac:dyDescent="0.2">
      <c r="B701" s="209"/>
      <c r="C701" s="374">
        <v>2</v>
      </c>
      <c r="D701" s="374">
        <v>30</v>
      </c>
      <c r="E701" s="374">
        <v>7</v>
      </c>
      <c r="F701" s="374">
        <v>2016</v>
      </c>
      <c r="G701" s="375">
        <v>2306.2267999999999</v>
      </c>
    </row>
    <row r="702" spans="2:7" x14ac:dyDescent="0.2">
      <c r="B702" s="209"/>
      <c r="C702" s="374">
        <v>3</v>
      </c>
      <c r="D702" s="374">
        <v>30</v>
      </c>
      <c r="E702" s="374">
        <v>7</v>
      </c>
      <c r="F702" s="374">
        <v>2016</v>
      </c>
      <c r="G702" s="375">
        <v>2247.6623</v>
      </c>
    </row>
    <row r="703" spans="2:7" x14ac:dyDescent="0.2">
      <c r="B703" s="209"/>
      <c r="C703" s="374">
        <v>4</v>
      </c>
      <c r="D703" s="374">
        <v>30</v>
      </c>
      <c r="E703" s="374">
        <v>7</v>
      </c>
      <c r="F703" s="374">
        <v>2016</v>
      </c>
      <c r="G703" s="375">
        <v>2220.3899000000001</v>
      </c>
    </row>
    <row r="704" spans="2:7" x14ac:dyDescent="0.2">
      <c r="B704" s="209"/>
      <c r="C704" s="374">
        <v>5</v>
      </c>
      <c r="D704" s="374">
        <v>30</v>
      </c>
      <c r="E704" s="374">
        <v>7</v>
      </c>
      <c r="F704" s="374">
        <v>2016</v>
      </c>
      <c r="G704" s="375">
        <v>2212.7782000000002</v>
      </c>
    </row>
    <row r="705" spans="2:7" x14ac:dyDescent="0.2">
      <c r="B705" s="209"/>
      <c r="C705" s="374">
        <v>6</v>
      </c>
      <c r="D705" s="374">
        <v>30</v>
      </c>
      <c r="E705" s="374">
        <v>7</v>
      </c>
      <c r="F705" s="374">
        <v>2016</v>
      </c>
      <c r="G705" s="375">
        <v>2207.1066999999998</v>
      </c>
    </row>
    <row r="706" spans="2:7" x14ac:dyDescent="0.2">
      <c r="B706" s="209"/>
      <c r="C706" s="374">
        <v>7</v>
      </c>
      <c r="D706" s="374">
        <v>30</v>
      </c>
      <c r="E706" s="374">
        <v>7</v>
      </c>
      <c r="F706" s="374">
        <v>2016</v>
      </c>
      <c r="G706" s="375">
        <v>2220.9699999999998</v>
      </c>
    </row>
    <row r="707" spans="2:7" x14ac:dyDescent="0.2">
      <c r="B707" s="209"/>
      <c r="C707" s="374">
        <v>8</v>
      </c>
      <c r="D707" s="374">
        <v>30</v>
      </c>
      <c r="E707" s="374">
        <v>7</v>
      </c>
      <c r="F707" s="374">
        <v>2016</v>
      </c>
      <c r="G707" s="375">
        <v>2256.1529999999998</v>
      </c>
    </row>
    <row r="708" spans="2:7" x14ac:dyDescent="0.2">
      <c r="B708" s="209"/>
      <c r="C708" s="374">
        <v>9</v>
      </c>
      <c r="D708" s="374">
        <v>30</v>
      </c>
      <c r="E708" s="374">
        <v>7</v>
      </c>
      <c r="F708" s="374">
        <v>2016</v>
      </c>
      <c r="G708" s="375">
        <v>2224.7828</v>
      </c>
    </row>
    <row r="709" spans="2:7" x14ac:dyDescent="0.2">
      <c r="B709" s="209"/>
      <c r="C709" s="374">
        <v>10</v>
      </c>
      <c r="D709" s="374">
        <v>30</v>
      </c>
      <c r="E709" s="374">
        <v>7</v>
      </c>
      <c r="F709" s="374">
        <v>2016</v>
      </c>
      <c r="G709" s="375">
        <v>2193.0998</v>
      </c>
    </row>
    <row r="710" spans="2:7" x14ac:dyDescent="0.2">
      <c r="B710" s="209"/>
      <c r="C710" s="374">
        <v>11</v>
      </c>
      <c r="D710" s="374">
        <v>30</v>
      </c>
      <c r="E710" s="374">
        <v>7</v>
      </c>
      <c r="F710" s="374">
        <v>2016</v>
      </c>
      <c r="G710" s="375">
        <v>2201.3397</v>
      </c>
    </row>
    <row r="711" spans="2:7" x14ac:dyDescent="0.2">
      <c r="B711" s="209"/>
      <c r="C711" s="374">
        <v>12</v>
      </c>
      <c r="D711" s="374">
        <v>30</v>
      </c>
      <c r="E711" s="374">
        <v>7</v>
      </c>
      <c r="F711" s="374">
        <v>2016</v>
      </c>
      <c r="G711" s="375">
        <v>2200.6152999999999</v>
      </c>
    </row>
    <row r="712" spans="2:7" x14ac:dyDescent="0.2">
      <c r="B712" s="209"/>
      <c r="C712" s="374">
        <v>13</v>
      </c>
      <c r="D712" s="374">
        <v>30</v>
      </c>
      <c r="E712" s="374">
        <v>7</v>
      </c>
      <c r="F712" s="374">
        <v>2016</v>
      </c>
      <c r="G712" s="375">
        <v>2198.6269000000002</v>
      </c>
    </row>
    <row r="713" spans="2:7" x14ac:dyDescent="0.2">
      <c r="B713" s="209"/>
      <c r="C713" s="374">
        <v>14</v>
      </c>
      <c r="D713" s="374">
        <v>30</v>
      </c>
      <c r="E713" s="374">
        <v>7</v>
      </c>
      <c r="F713" s="374">
        <v>2016</v>
      </c>
      <c r="G713" s="375">
        <v>2221.1314000000002</v>
      </c>
    </row>
    <row r="714" spans="2:7" x14ac:dyDescent="0.2">
      <c r="B714" s="209"/>
      <c r="C714" s="374">
        <v>15</v>
      </c>
      <c r="D714" s="374">
        <v>30</v>
      </c>
      <c r="E714" s="374">
        <v>7</v>
      </c>
      <c r="F714" s="374">
        <v>2016</v>
      </c>
      <c r="G714" s="375">
        <v>2212.7923000000001</v>
      </c>
    </row>
    <row r="715" spans="2:7" x14ac:dyDescent="0.2">
      <c r="B715" s="209"/>
      <c r="C715" s="374">
        <v>16</v>
      </c>
      <c r="D715" s="374">
        <v>30</v>
      </c>
      <c r="E715" s="374">
        <v>7</v>
      </c>
      <c r="F715" s="374">
        <v>2016</v>
      </c>
      <c r="G715" s="375">
        <v>2212.4476</v>
      </c>
    </row>
    <row r="716" spans="2:7" x14ac:dyDescent="0.2">
      <c r="B716" s="209"/>
      <c r="C716" s="374">
        <v>17</v>
      </c>
      <c r="D716" s="374">
        <v>30</v>
      </c>
      <c r="E716" s="374">
        <v>7</v>
      </c>
      <c r="F716" s="374">
        <v>2016</v>
      </c>
      <c r="G716" s="375">
        <v>2157.2148000000002</v>
      </c>
    </row>
    <row r="717" spans="2:7" x14ac:dyDescent="0.2">
      <c r="B717" s="209"/>
      <c r="C717" s="374">
        <v>18</v>
      </c>
      <c r="D717" s="374">
        <v>30</v>
      </c>
      <c r="E717" s="374">
        <v>7</v>
      </c>
      <c r="F717" s="374">
        <v>2016</v>
      </c>
      <c r="G717" s="375">
        <v>2169.8748999999998</v>
      </c>
    </row>
    <row r="718" spans="2:7" x14ac:dyDescent="0.2">
      <c r="B718" s="209"/>
      <c r="C718" s="374">
        <v>19</v>
      </c>
      <c r="D718" s="374">
        <v>30</v>
      </c>
      <c r="E718" s="374">
        <v>7</v>
      </c>
      <c r="F718" s="374">
        <v>2016</v>
      </c>
      <c r="G718" s="375">
        <v>2214.9407000000001</v>
      </c>
    </row>
    <row r="719" spans="2:7" x14ac:dyDescent="0.2">
      <c r="B719" s="209"/>
      <c r="C719" s="374">
        <v>20</v>
      </c>
      <c r="D719" s="374">
        <v>30</v>
      </c>
      <c r="E719" s="374">
        <v>7</v>
      </c>
      <c r="F719" s="374">
        <v>2016</v>
      </c>
      <c r="G719" s="375">
        <v>2279.0648000000001</v>
      </c>
    </row>
    <row r="720" spans="2:7" x14ac:dyDescent="0.2">
      <c r="B720" s="209"/>
      <c r="C720" s="374">
        <v>21</v>
      </c>
      <c r="D720" s="374">
        <v>30</v>
      </c>
      <c r="E720" s="374">
        <v>7</v>
      </c>
      <c r="F720" s="374">
        <v>2016</v>
      </c>
      <c r="G720" s="375">
        <v>2308.4441999999999</v>
      </c>
    </row>
    <row r="721" spans="2:7" x14ac:dyDescent="0.2">
      <c r="B721" s="209"/>
      <c r="C721" s="374">
        <v>22</v>
      </c>
      <c r="D721" s="374">
        <v>30</v>
      </c>
      <c r="E721" s="374">
        <v>7</v>
      </c>
      <c r="F721" s="374">
        <v>2016</v>
      </c>
      <c r="G721" s="375">
        <v>2346.3330000000001</v>
      </c>
    </row>
    <row r="722" spans="2:7" x14ac:dyDescent="0.2">
      <c r="B722" s="209"/>
      <c r="C722" s="374">
        <v>23</v>
      </c>
      <c r="D722" s="374">
        <v>30</v>
      </c>
      <c r="E722" s="374">
        <v>7</v>
      </c>
      <c r="F722" s="374">
        <v>2016</v>
      </c>
      <c r="G722" s="375">
        <v>2355.7028</v>
      </c>
    </row>
    <row r="723" spans="2:7" x14ac:dyDescent="0.2">
      <c r="B723" s="209"/>
      <c r="C723" s="374">
        <v>24</v>
      </c>
      <c r="D723" s="374">
        <v>30</v>
      </c>
      <c r="E723" s="374">
        <v>7</v>
      </c>
      <c r="F723" s="374">
        <v>2016</v>
      </c>
      <c r="G723" s="375">
        <v>2345.4998999999998</v>
      </c>
    </row>
    <row r="724" spans="2:7" x14ac:dyDescent="0.2">
      <c r="B724" s="209"/>
      <c r="C724" s="374">
        <v>1</v>
      </c>
      <c r="D724" s="374">
        <v>31</v>
      </c>
      <c r="E724" s="374">
        <v>7</v>
      </c>
      <c r="F724" s="374">
        <v>2016</v>
      </c>
      <c r="G724" s="375">
        <v>2312.4313999999999</v>
      </c>
    </row>
    <row r="725" spans="2:7" x14ac:dyDescent="0.2">
      <c r="B725" s="209"/>
      <c r="C725" s="374">
        <v>2</v>
      </c>
      <c r="D725" s="374">
        <v>31</v>
      </c>
      <c r="E725" s="374">
        <v>7</v>
      </c>
      <c r="F725" s="374">
        <v>2016</v>
      </c>
      <c r="G725" s="375">
        <v>2247.8197</v>
      </c>
    </row>
    <row r="726" spans="2:7" x14ac:dyDescent="0.2">
      <c r="B726" s="209"/>
      <c r="C726" s="374">
        <v>3</v>
      </c>
      <c r="D726" s="374">
        <v>31</v>
      </c>
      <c r="E726" s="374">
        <v>7</v>
      </c>
      <c r="F726" s="374">
        <v>2016</v>
      </c>
      <c r="G726" s="375">
        <v>2188.1878999999999</v>
      </c>
    </row>
    <row r="727" spans="2:7" x14ac:dyDescent="0.2">
      <c r="B727" s="209"/>
      <c r="C727" s="374">
        <v>4</v>
      </c>
      <c r="D727" s="374">
        <v>31</v>
      </c>
      <c r="E727" s="374">
        <v>7</v>
      </c>
      <c r="F727" s="374">
        <v>2016</v>
      </c>
      <c r="G727" s="375">
        <v>2172.183</v>
      </c>
    </row>
    <row r="728" spans="2:7" x14ac:dyDescent="0.2">
      <c r="B728" s="209"/>
      <c r="C728" s="374">
        <v>5</v>
      </c>
      <c r="D728" s="374">
        <v>31</v>
      </c>
      <c r="E728" s="374">
        <v>7</v>
      </c>
      <c r="F728" s="374">
        <v>2016</v>
      </c>
      <c r="G728" s="375">
        <v>2168.8463000000002</v>
      </c>
    </row>
    <row r="729" spans="2:7" x14ac:dyDescent="0.2">
      <c r="B729" s="209"/>
      <c r="C729" s="374">
        <v>6</v>
      </c>
      <c r="D729" s="374">
        <v>31</v>
      </c>
      <c r="E729" s="374">
        <v>7</v>
      </c>
      <c r="F729" s="374">
        <v>2016</v>
      </c>
      <c r="G729" s="375">
        <v>2178.3926999999999</v>
      </c>
    </row>
    <row r="730" spans="2:7" x14ac:dyDescent="0.2">
      <c r="B730" s="209"/>
      <c r="C730" s="374">
        <v>7</v>
      </c>
      <c r="D730" s="374">
        <v>31</v>
      </c>
      <c r="E730" s="374">
        <v>7</v>
      </c>
      <c r="F730" s="374">
        <v>2016</v>
      </c>
      <c r="G730" s="375">
        <v>2173.7148000000002</v>
      </c>
    </row>
    <row r="731" spans="2:7" x14ac:dyDescent="0.2">
      <c r="B731" s="209"/>
      <c r="C731" s="374">
        <v>8</v>
      </c>
      <c r="D731" s="374">
        <v>31</v>
      </c>
      <c r="E731" s="374">
        <v>7</v>
      </c>
      <c r="F731" s="374">
        <v>2016</v>
      </c>
      <c r="G731" s="375">
        <v>2099.4331999999999</v>
      </c>
    </row>
    <row r="732" spans="2:7" x14ac:dyDescent="0.2">
      <c r="B732" s="209"/>
      <c r="C732" s="374">
        <v>9</v>
      </c>
      <c r="D732" s="374">
        <v>31</v>
      </c>
      <c r="E732" s="374">
        <v>7</v>
      </c>
      <c r="F732" s="374">
        <v>2016</v>
      </c>
      <c r="G732" s="375">
        <v>2016.4255000000001</v>
      </c>
    </row>
    <row r="733" spans="2:7" x14ac:dyDescent="0.2">
      <c r="B733" s="209"/>
      <c r="C733" s="374">
        <v>10</v>
      </c>
      <c r="D733" s="374">
        <v>31</v>
      </c>
      <c r="E733" s="374">
        <v>7</v>
      </c>
      <c r="F733" s="374">
        <v>2016</v>
      </c>
      <c r="G733" s="375">
        <v>1982.0615</v>
      </c>
    </row>
    <row r="734" spans="2:7" x14ac:dyDescent="0.2">
      <c r="B734" s="209"/>
      <c r="C734" s="374">
        <v>11</v>
      </c>
      <c r="D734" s="374">
        <v>31</v>
      </c>
      <c r="E734" s="374">
        <v>7</v>
      </c>
      <c r="F734" s="374">
        <v>2016</v>
      </c>
      <c r="G734" s="375">
        <v>1970.8297</v>
      </c>
    </row>
    <row r="735" spans="2:7" x14ac:dyDescent="0.2">
      <c r="B735" s="209"/>
      <c r="C735" s="374">
        <v>12</v>
      </c>
      <c r="D735" s="374">
        <v>31</v>
      </c>
      <c r="E735" s="374">
        <v>7</v>
      </c>
      <c r="F735" s="374">
        <v>2016</v>
      </c>
      <c r="G735" s="375">
        <v>1982.0844</v>
      </c>
    </row>
    <row r="736" spans="2:7" x14ac:dyDescent="0.2">
      <c r="B736" s="209"/>
      <c r="C736" s="374">
        <v>13</v>
      </c>
      <c r="D736" s="374">
        <v>31</v>
      </c>
      <c r="E736" s="374">
        <v>7</v>
      </c>
      <c r="F736" s="374">
        <v>2016</v>
      </c>
      <c r="G736" s="375">
        <v>2078.0389</v>
      </c>
    </row>
    <row r="737" spans="1:7" x14ac:dyDescent="0.2">
      <c r="B737" s="209"/>
      <c r="C737" s="374">
        <v>14</v>
      </c>
      <c r="D737" s="374">
        <v>31</v>
      </c>
      <c r="E737" s="374">
        <v>7</v>
      </c>
      <c r="F737" s="374">
        <v>2016</v>
      </c>
      <c r="G737" s="375">
        <v>2047.8051</v>
      </c>
    </row>
    <row r="738" spans="1:7" x14ac:dyDescent="0.2">
      <c r="B738" s="209"/>
      <c r="C738" s="374">
        <v>15</v>
      </c>
      <c r="D738" s="374">
        <v>31</v>
      </c>
      <c r="E738" s="374">
        <v>7</v>
      </c>
      <c r="F738" s="374">
        <v>2016</v>
      </c>
      <c r="G738" s="375">
        <v>2096.1293999999998</v>
      </c>
    </row>
    <row r="739" spans="1:7" x14ac:dyDescent="0.2">
      <c r="B739" s="209"/>
      <c r="C739" s="374">
        <v>16</v>
      </c>
      <c r="D739" s="374">
        <v>31</v>
      </c>
      <c r="E739" s="374">
        <v>7</v>
      </c>
      <c r="F739" s="374">
        <v>2016</v>
      </c>
      <c r="G739" s="375">
        <v>2154.4367000000002</v>
      </c>
    </row>
    <row r="740" spans="1:7" x14ac:dyDescent="0.2">
      <c r="B740" s="209"/>
      <c r="C740" s="374">
        <v>17</v>
      </c>
      <c r="D740" s="374">
        <v>31</v>
      </c>
      <c r="E740" s="374">
        <v>7</v>
      </c>
      <c r="F740" s="374">
        <v>2016</v>
      </c>
      <c r="G740" s="375">
        <v>2205.7925</v>
      </c>
    </row>
    <row r="741" spans="1:7" x14ac:dyDescent="0.2">
      <c r="B741" s="209"/>
      <c r="C741" s="374">
        <v>18</v>
      </c>
      <c r="D741" s="374">
        <v>31</v>
      </c>
      <c r="E741" s="374">
        <v>7</v>
      </c>
      <c r="F741" s="374">
        <v>2016</v>
      </c>
      <c r="G741" s="375">
        <v>2225.5650999999998</v>
      </c>
    </row>
    <row r="742" spans="1:7" x14ac:dyDescent="0.2">
      <c r="B742" s="209"/>
      <c r="C742" s="374">
        <v>19</v>
      </c>
      <c r="D742" s="374">
        <v>31</v>
      </c>
      <c r="E742" s="374">
        <v>7</v>
      </c>
      <c r="F742" s="374">
        <v>2016</v>
      </c>
      <c r="G742" s="375">
        <v>2244.39</v>
      </c>
    </row>
    <row r="743" spans="1:7" x14ac:dyDescent="0.2">
      <c r="B743" s="209"/>
      <c r="C743" s="374">
        <v>20</v>
      </c>
      <c r="D743" s="374">
        <v>31</v>
      </c>
      <c r="E743" s="374">
        <v>7</v>
      </c>
      <c r="F743" s="374">
        <v>2016</v>
      </c>
      <c r="G743" s="375">
        <v>2309.8366000000001</v>
      </c>
    </row>
    <row r="744" spans="1:7" x14ac:dyDescent="0.2">
      <c r="B744" s="209"/>
      <c r="C744" s="374">
        <v>21</v>
      </c>
      <c r="D744" s="374">
        <v>31</v>
      </c>
      <c r="E744" s="374">
        <v>7</v>
      </c>
      <c r="F744" s="374">
        <v>2016</v>
      </c>
      <c r="G744" s="375">
        <v>2324.6612</v>
      </c>
    </row>
    <row r="745" spans="1:7" x14ac:dyDescent="0.2">
      <c r="B745" s="209"/>
      <c r="C745" s="374">
        <v>22</v>
      </c>
      <c r="D745" s="374">
        <v>31</v>
      </c>
      <c r="E745" s="374">
        <v>7</v>
      </c>
      <c r="F745" s="374">
        <v>2016</v>
      </c>
      <c r="G745" s="375">
        <v>2366.9056999999998</v>
      </c>
    </row>
    <row r="746" spans="1:7" x14ac:dyDescent="0.2">
      <c r="B746" s="209"/>
      <c r="C746" s="374">
        <v>23</v>
      </c>
      <c r="D746" s="374">
        <v>31</v>
      </c>
      <c r="E746" s="374">
        <v>7</v>
      </c>
      <c r="F746" s="374">
        <v>2016</v>
      </c>
      <c r="G746" s="375">
        <v>2347.7271999999998</v>
      </c>
    </row>
    <row r="747" spans="1:7" x14ac:dyDescent="0.2">
      <c r="B747" s="209"/>
      <c r="C747" s="374">
        <v>24</v>
      </c>
      <c r="D747" s="374">
        <v>31</v>
      </c>
      <c r="E747" s="374">
        <v>7</v>
      </c>
      <c r="F747" s="374">
        <v>2016</v>
      </c>
      <c r="G747" s="375">
        <v>2333.3489</v>
      </c>
    </row>
    <row r="748" spans="1:7" x14ac:dyDescent="0.2">
      <c r="A748" s="27" t="s">
        <v>458</v>
      </c>
      <c r="B748" s="209"/>
      <c r="C748" s="374">
        <v>1</v>
      </c>
      <c r="D748" s="374">
        <v>1</v>
      </c>
      <c r="E748" s="374">
        <v>8</v>
      </c>
      <c r="F748" s="374">
        <v>2016</v>
      </c>
      <c r="G748" s="375">
        <v>2293.9180999999999</v>
      </c>
    </row>
    <row r="749" spans="1:7" x14ac:dyDescent="0.2">
      <c r="B749" s="209"/>
      <c r="C749" s="374">
        <v>2</v>
      </c>
      <c r="D749" s="374">
        <v>1</v>
      </c>
      <c r="E749" s="374">
        <v>8</v>
      </c>
      <c r="F749" s="374">
        <v>2016</v>
      </c>
      <c r="G749" s="375">
        <v>2248.8420999999998</v>
      </c>
    </row>
    <row r="750" spans="1:7" x14ac:dyDescent="0.2">
      <c r="B750" s="209"/>
      <c r="C750" s="374">
        <v>3</v>
      </c>
      <c r="D750" s="374">
        <v>1</v>
      </c>
      <c r="E750" s="374">
        <v>8</v>
      </c>
      <c r="F750" s="374">
        <v>2016</v>
      </c>
      <c r="G750" s="375">
        <v>2219.1680999999999</v>
      </c>
    </row>
    <row r="751" spans="1:7" x14ac:dyDescent="0.2">
      <c r="B751" s="209"/>
      <c r="C751" s="374">
        <v>4</v>
      </c>
      <c r="D751" s="374">
        <v>1</v>
      </c>
      <c r="E751" s="374">
        <v>8</v>
      </c>
      <c r="F751" s="374">
        <v>2016</v>
      </c>
      <c r="G751" s="375">
        <v>2253.9958000000001</v>
      </c>
    </row>
    <row r="752" spans="1:7" x14ac:dyDescent="0.2">
      <c r="B752" s="209"/>
      <c r="C752" s="374">
        <v>5</v>
      </c>
      <c r="D752" s="374">
        <v>1</v>
      </c>
      <c r="E752" s="374">
        <v>8</v>
      </c>
      <c r="F752" s="374">
        <v>2016</v>
      </c>
      <c r="G752" s="375">
        <v>2272.3058999999998</v>
      </c>
    </row>
    <row r="753" spans="2:7" x14ac:dyDescent="0.2">
      <c r="B753" s="209"/>
      <c r="C753" s="374">
        <v>6</v>
      </c>
      <c r="D753" s="374">
        <v>1</v>
      </c>
      <c r="E753" s="374">
        <v>8</v>
      </c>
      <c r="F753" s="374">
        <v>2016</v>
      </c>
      <c r="G753" s="375">
        <v>2277.2703000000001</v>
      </c>
    </row>
    <row r="754" spans="2:7" x14ac:dyDescent="0.2">
      <c r="B754" s="209"/>
      <c r="C754" s="374">
        <v>7</v>
      </c>
      <c r="D754" s="374">
        <v>1</v>
      </c>
      <c r="E754" s="374">
        <v>8</v>
      </c>
      <c r="F754" s="374">
        <v>2016</v>
      </c>
      <c r="G754" s="375">
        <v>2326.7112000000002</v>
      </c>
    </row>
    <row r="755" spans="2:7" x14ac:dyDescent="0.2">
      <c r="B755" s="209"/>
      <c r="C755" s="374">
        <v>8</v>
      </c>
      <c r="D755" s="374">
        <v>1</v>
      </c>
      <c r="E755" s="374">
        <v>8</v>
      </c>
      <c r="F755" s="374">
        <v>2016</v>
      </c>
      <c r="G755" s="375">
        <v>2339.8651</v>
      </c>
    </row>
    <row r="756" spans="2:7" x14ac:dyDescent="0.2">
      <c r="B756" s="209"/>
      <c r="C756" s="374">
        <v>9</v>
      </c>
      <c r="D756" s="374">
        <v>1</v>
      </c>
      <c r="E756" s="374">
        <v>8</v>
      </c>
      <c r="F756" s="374">
        <v>2016</v>
      </c>
      <c r="G756" s="375">
        <v>2310.6053000000002</v>
      </c>
    </row>
    <row r="757" spans="2:7" x14ac:dyDescent="0.2">
      <c r="B757" s="209"/>
      <c r="C757" s="374">
        <v>10</v>
      </c>
      <c r="D757" s="374">
        <v>1</v>
      </c>
      <c r="E757" s="374">
        <v>8</v>
      </c>
      <c r="F757" s="374">
        <v>2016</v>
      </c>
      <c r="G757" s="375">
        <v>2312.6387</v>
      </c>
    </row>
    <row r="758" spans="2:7" x14ac:dyDescent="0.2">
      <c r="B758" s="209"/>
      <c r="C758" s="374">
        <v>11</v>
      </c>
      <c r="D758" s="374">
        <v>1</v>
      </c>
      <c r="E758" s="374">
        <v>8</v>
      </c>
      <c r="F758" s="374">
        <v>2016</v>
      </c>
      <c r="G758" s="375">
        <v>2269.9004</v>
      </c>
    </row>
    <row r="759" spans="2:7" x14ac:dyDescent="0.2">
      <c r="B759" s="209"/>
      <c r="C759" s="374">
        <v>12</v>
      </c>
      <c r="D759" s="374">
        <v>1</v>
      </c>
      <c r="E759" s="374">
        <v>8</v>
      </c>
      <c r="F759" s="374">
        <v>2016</v>
      </c>
      <c r="G759" s="375">
        <v>2330.8978999999999</v>
      </c>
    </row>
    <row r="760" spans="2:7" x14ac:dyDescent="0.2">
      <c r="B760" s="209"/>
      <c r="C760" s="374">
        <v>13</v>
      </c>
      <c r="D760" s="374">
        <v>1</v>
      </c>
      <c r="E760" s="374">
        <v>8</v>
      </c>
      <c r="F760" s="374">
        <v>2016</v>
      </c>
      <c r="G760" s="375">
        <v>2335.9823000000001</v>
      </c>
    </row>
    <row r="761" spans="2:7" x14ac:dyDescent="0.2">
      <c r="B761" s="209"/>
      <c r="C761" s="374">
        <v>14</v>
      </c>
      <c r="D761" s="374">
        <v>1</v>
      </c>
      <c r="E761" s="374">
        <v>8</v>
      </c>
      <c r="F761" s="374">
        <v>2016</v>
      </c>
      <c r="G761" s="375">
        <v>2311.5612000000001</v>
      </c>
    </row>
    <row r="762" spans="2:7" x14ac:dyDescent="0.2">
      <c r="B762" s="209"/>
      <c r="C762" s="374">
        <v>15</v>
      </c>
      <c r="D762" s="374">
        <v>1</v>
      </c>
      <c r="E762" s="374">
        <v>8</v>
      </c>
      <c r="F762" s="374">
        <v>2016</v>
      </c>
      <c r="G762" s="375">
        <v>2304.6368000000002</v>
      </c>
    </row>
    <row r="763" spans="2:7" x14ac:dyDescent="0.2">
      <c r="B763" s="209"/>
      <c r="C763" s="374">
        <v>16</v>
      </c>
      <c r="D763" s="374">
        <v>1</v>
      </c>
      <c r="E763" s="374">
        <v>8</v>
      </c>
      <c r="F763" s="374">
        <v>2016</v>
      </c>
      <c r="G763" s="375">
        <v>2292.7626</v>
      </c>
    </row>
    <row r="764" spans="2:7" x14ac:dyDescent="0.2">
      <c r="B764" s="209"/>
      <c r="C764" s="374">
        <v>17</v>
      </c>
      <c r="D764" s="374">
        <v>1</v>
      </c>
      <c r="E764" s="374">
        <v>8</v>
      </c>
      <c r="F764" s="374">
        <v>2016</v>
      </c>
      <c r="G764" s="375">
        <v>2334.7237</v>
      </c>
    </row>
    <row r="765" spans="2:7" x14ac:dyDescent="0.2">
      <c r="B765" s="209"/>
      <c r="C765" s="374">
        <v>18</v>
      </c>
      <c r="D765" s="374">
        <v>1</v>
      </c>
      <c r="E765" s="374">
        <v>8</v>
      </c>
      <c r="F765" s="374">
        <v>2016</v>
      </c>
      <c r="G765" s="375">
        <v>2349.0153</v>
      </c>
    </row>
    <row r="766" spans="2:7" x14ac:dyDescent="0.2">
      <c r="B766" s="209"/>
      <c r="C766" s="374">
        <v>19</v>
      </c>
      <c r="D766" s="374">
        <v>1</v>
      </c>
      <c r="E766" s="374">
        <v>8</v>
      </c>
      <c r="F766" s="374">
        <v>2016</v>
      </c>
      <c r="G766" s="375">
        <v>2339.0774999999999</v>
      </c>
    </row>
    <row r="767" spans="2:7" x14ac:dyDescent="0.2">
      <c r="B767" s="209"/>
      <c r="C767" s="374">
        <v>20</v>
      </c>
      <c r="D767" s="374">
        <v>1</v>
      </c>
      <c r="E767" s="374">
        <v>8</v>
      </c>
      <c r="F767" s="374">
        <v>2016</v>
      </c>
      <c r="G767" s="375">
        <v>2419.2516999999998</v>
      </c>
    </row>
    <row r="768" spans="2:7" x14ac:dyDescent="0.2">
      <c r="B768" s="209"/>
      <c r="C768" s="374">
        <v>21</v>
      </c>
      <c r="D768" s="374">
        <v>1</v>
      </c>
      <c r="E768" s="374">
        <v>8</v>
      </c>
      <c r="F768" s="374">
        <v>2016</v>
      </c>
      <c r="G768" s="375">
        <v>2411.4929999999999</v>
      </c>
    </row>
    <row r="769" spans="2:7" x14ac:dyDescent="0.2">
      <c r="B769" s="209"/>
      <c r="C769" s="374">
        <v>22</v>
      </c>
      <c r="D769" s="374">
        <v>1</v>
      </c>
      <c r="E769" s="374">
        <v>8</v>
      </c>
      <c r="F769" s="374">
        <v>2016</v>
      </c>
      <c r="G769" s="375">
        <v>2437.9313999999999</v>
      </c>
    </row>
    <row r="770" spans="2:7" x14ac:dyDescent="0.2">
      <c r="B770" s="209"/>
      <c r="C770" s="374">
        <v>23</v>
      </c>
      <c r="D770" s="374">
        <v>1</v>
      </c>
      <c r="E770" s="374">
        <v>8</v>
      </c>
      <c r="F770" s="374">
        <v>2016</v>
      </c>
      <c r="G770" s="375">
        <v>2427.6365000000001</v>
      </c>
    </row>
    <row r="771" spans="2:7" x14ac:dyDescent="0.2">
      <c r="B771" s="209"/>
      <c r="C771" s="374">
        <v>24</v>
      </c>
      <c r="D771" s="374">
        <v>1</v>
      </c>
      <c r="E771" s="374">
        <v>8</v>
      </c>
      <c r="F771" s="374">
        <v>2016</v>
      </c>
      <c r="G771" s="375">
        <v>2378.0558999999998</v>
      </c>
    </row>
    <row r="772" spans="2:7" x14ac:dyDescent="0.2">
      <c r="B772" s="209"/>
      <c r="C772" s="374">
        <v>1</v>
      </c>
      <c r="D772" s="374">
        <v>2</v>
      </c>
      <c r="E772" s="374">
        <v>8</v>
      </c>
      <c r="F772" s="374">
        <v>2016</v>
      </c>
      <c r="G772" s="375">
        <v>2316.9911999999999</v>
      </c>
    </row>
    <row r="773" spans="2:7" x14ac:dyDescent="0.2">
      <c r="B773" s="209"/>
      <c r="C773" s="374">
        <v>2</v>
      </c>
      <c r="D773" s="374">
        <v>2</v>
      </c>
      <c r="E773" s="374">
        <v>8</v>
      </c>
      <c r="F773" s="374">
        <v>2016</v>
      </c>
      <c r="G773" s="375">
        <v>2312.7863000000002</v>
      </c>
    </row>
    <row r="774" spans="2:7" x14ac:dyDescent="0.2">
      <c r="B774" s="209"/>
      <c r="C774" s="374">
        <v>3</v>
      </c>
      <c r="D774" s="374">
        <v>2</v>
      </c>
      <c r="E774" s="374">
        <v>8</v>
      </c>
      <c r="F774" s="374">
        <v>2016</v>
      </c>
      <c r="G774" s="375">
        <v>2271.2257</v>
      </c>
    </row>
    <row r="775" spans="2:7" x14ac:dyDescent="0.2">
      <c r="B775" s="209"/>
      <c r="C775" s="374">
        <v>4</v>
      </c>
      <c r="D775" s="374">
        <v>2</v>
      </c>
      <c r="E775" s="374">
        <v>8</v>
      </c>
      <c r="F775" s="374">
        <v>2016</v>
      </c>
      <c r="G775" s="375">
        <v>2289.2332999999999</v>
      </c>
    </row>
    <row r="776" spans="2:7" x14ac:dyDescent="0.2">
      <c r="B776" s="209"/>
      <c r="C776" s="374">
        <v>5</v>
      </c>
      <c r="D776" s="374">
        <v>2</v>
      </c>
      <c r="E776" s="374">
        <v>8</v>
      </c>
      <c r="F776" s="374">
        <v>2016</v>
      </c>
      <c r="G776" s="375">
        <v>2284.9387000000002</v>
      </c>
    </row>
    <row r="777" spans="2:7" x14ac:dyDescent="0.2">
      <c r="B777" s="209"/>
      <c r="C777" s="374">
        <v>6</v>
      </c>
      <c r="D777" s="374">
        <v>2</v>
      </c>
      <c r="E777" s="374">
        <v>8</v>
      </c>
      <c r="F777" s="374">
        <v>2016</v>
      </c>
      <c r="G777" s="375">
        <v>2203.299</v>
      </c>
    </row>
    <row r="778" spans="2:7" x14ac:dyDescent="0.2">
      <c r="B778" s="209"/>
      <c r="C778" s="374">
        <v>7</v>
      </c>
      <c r="D778" s="374">
        <v>2</v>
      </c>
      <c r="E778" s="374">
        <v>8</v>
      </c>
      <c r="F778" s="374">
        <v>2016</v>
      </c>
      <c r="G778" s="375">
        <v>2140.4612000000002</v>
      </c>
    </row>
    <row r="779" spans="2:7" x14ac:dyDescent="0.2">
      <c r="B779" s="209"/>
      <c r="C779" s="374">
        <v>8</v>
      </c>
      <c r="D779" s="374">
        <v>2</v>
      </c>
      <c r="E779" s="374">
        <v>8</v>
      </c>
      <c r="F779" s="374">
        <v>2016</v>
      </c>
      <c r="G779" s="375">
        <v>2129.7817</v>
      </c>
    </row>
    <row r="780" spans="2:7" x14ac:dyDescent="0.2">
      <c r="B780" s="209"/>
      <c r="C780" s="374">
        <v>9</v>
      </c>
      <c r="D780" s="374">
        <v>2</v>
      </c>
      <c r="E780" s="374">
        <v>8</v>
      </c>
      <c r="F780" s="374">
        <v>2016</v>
      </c>
      <c r="G780" s="375">
        <v>2109.8908999999999</v>
      </c>
    </row>
    <row r="781" spans="2:7" x14ac:dyDescent="0.2">
      <c r="B781" s="209"/>
      <c r="C781" s="374">
        <v>10</v>
      </c>
      <c r="D781" s="374">
        <v>2</v>
      </c>
      <c r="E781" s="374">
        <v>8</v>
      </c>
      <c r="F781" s="374">
        <v>2016</v>
      </c>
      <c r="G781" s="375">
        <v>2133.8164999999999</v>
      </c>
    </row>
    <row r="782" spans="2:7" x14ac:dyDescent="0.2">
      <c r="B782" s="209"/>
      <c r="C782" s="374">
        <v>11</v>
      </c>
      <c r="D782" s="374">
        <v>2</v>
      </c>
      <c r="E782" s="374">
        <v>8</v>
      </c>
      <c r="F782" s="374">
        <v>2016</v>
      </c>
      <c r="G782" s="375">
        <v>2128.3634000000002</v>
      </c>
    </row>
    <row r="783" spans="2:7" x14ac:dyDescent="0.2">
      <c r="B783" s="209"/>
      <c r="C783" s="374">
        <v>12</v>
      </c>
      <c r="D783" s="374">
        <v>2</v>
      </c>
      <c r="E783" s="374">
        <v>8</v>
      </c>
      <c r="F783" s="374">
        <v>2016</v>
      </c>
      <c r="G783" s="375">
        <v>2129.62</v>
      </c>
    </row>
    <row r="784" spans="2:7" x14ac:dyDescent="0.2">
      <c r="B784" s="209"/>
      <c r="C784" s="374">
        <v>13</v>
      </c>
      <c r="D784" s="374">
        <v>2</v>
      </c>
      <c r="E784" s="374">
        <v>8</v>
      </c>
      <c r="F784" s="374">
        <v>2016</v>
      </c>
      <c r="G784" s="375">
        <v>2094.1896999999999</v>
      </c>
    </row>
    <row r="785" spans="2:7" x14ac:dyDescent="0.2">
      <c r="B785" s="209"/>
      <c r="C785" s="374">
        <v>14</v>
      </c>
      <c r="D785" s="374">
        <v>2</v>
      </c>
      <c r="E785" s="374">
        <v>8</v>
      </c>
      <c r="F785" s="374">
        <v>2016</v>
      </c>
      <c r="G785" s="375">
        <v>2091.4960000000001</v>
      </c>
    </row>
    <row r="786" spans="2:7" x14ac:dyDescent="0.2">
      <c r="B786" s="209"/>
      <c r="C786" s="374">
        <v>15</v>
      </c>
      <c r="D786" s="374">
        <v>2</v>
      </c>
      <c r="E786" s="374">
        <v>8</v>
      </c>
      <c r="F786" s="374">
        <v>2016</v>
      </c>
      <c r="G786" s="375">
        <v>2089.9686999999999</v>
      </c>
    </row>
    <row r="787" spans="2:7" x14ac:dyDescent="0.2">
      <c r="B787" s="209"/>
      <c r="C787" s="374">
        <v>16</v>
      </c>
      <c r="D787" s="374">
        <v>2</v>
      </c>
      <c r="E787" s="374">
        <v>8</v>
      </c>
      <c r="F787" s="374">
        <v>2016</v>
      </c>
      <c r="G787" s="375">
        <v>2113.9069</v>
      </c>
    </row>
    <row r="788" spans="2:7" x14ac:dyDescent="0.2">
      <c r="B788" s="209"/>
      <c r="C788" s="374">
        <v>17</v>
      </c>
      <c r="D788" s="374">
        <v>2</v>
      </c>
      <c r="E788" s="374">
        <v>8</v>
      </c>
      <c r="F788" s="374">
        <v>2016</v>
      </c>
      <c r="G788" s="375">
        <v>2083.6309000000001</v>
      </c>
    </row>
    <row r="789" spans="2:7" x14ac:dyDescent="0.2">
      <c r="B789" s="209"/>
      <c r="C789" s="374">
        <v>18</v>
      </c>
      <c r="D789" s="374">
        <v>2</v>
      </c>
      <c r="E789" s="374">
        <v>8</v>
      </c>
      <c r="F789" s="374">
        <v>2016</v>
      </c>
      <c r="G789" s="375">
        <v>2073.7316000000001</v>
      </c>
    </row>
    <row r="790" spans="2:7" x14ac:dyDescent="0.2">
      <c r="B790" s="209"/>
      <c r="C790" s="374">
        <v>19</v>
      </c>
      <c r="D790" s="374">
        <v>2</v>
      </c>
      <c r="E790" s="374">
        <v>8</v>
      </c>
      <c r="F790" s="374">
        <v>2016</v>
      </c>
      <c r="G790" s="375">
        <v>2163.0963000000002</v>
      </c>
    </row>
    <row r="791" spans="2:7" x14ac:dyDescent="0.2">
      <c r="B791" s="209"/>
      <c r="C791" s="374">
        <v>20</v>
      </c>
      <c r="D791" s="374">
        <v>2</v>
      </c>
      <c r="E791" s="374">
        <v>8</v>
      </c>
      <c r="F791" s="374">
        <v>2016</v>
      </c>
      <c r="G791" s="375">
        <v>2196.6522</v>
      </c>
    </row>
    <row r="792" spans="2:7" x14ac:dyDescent="0.2">
      <c r="B792" s="209"/>
      <c r="C792" s="374">
        <v>21</v>
      </c>
      <c r="D792" s="374">
        <v>2</v>
      </c>
      <c r="E792" s="374">
        <v>8</v>
      </c>
      <c r="F792" s="374">
        <v>2016</v>
      </c>
      <c r="G792" s="375">
        <v>2147.3796000000002</v>
      </c>
    </row>
    <row r="793" spans="2:7" x14ac:dyDescent="0.2">
      <c r="B793" s="209"/>
      <c r="C793" s="374">
        <v>22</v>
      </c>
      <c r="D793" s="374">
        <v>2</v>
      </c>
      <c r="E793" s="374">
        <v>8</v>
      </c>
      <c r="F793" s="374">
        <v>2016</v>
      </c>
      <c r="G793" s="375">
        <v>2181.7631000000001</v>
      </c>
    </row>
    <row r="794" spans="2:7" x14ac:dyDescent="0.2">
      <c r="B794" s="209"/>
      <c r="C794" s="374">
        <v>23</v>
      </c>
      <c r="D794" s="374">
        <v>2</v>
      </c>
      <c r="E794" s="374">
        <v>8</v>
      </c>
      <c r="F794" s="374">
        <v>2016</v>
      </c>
      <c r="G794" s="375">
        <v>2186.0972999999999</v>
      </c>
    </row>
    <row r="795" spans="2:7" x14ac:dyDescent="0.2">
      <c r="B795" s="209"/>
      <c r="C795" s="374">
        <v>24</v>
      </c>
      <c r="D795" s="374">
        <v>2</v>
      </c>
      <c r="E795" s="374">
        <v>8</v>
      </c>
      <c r="F795" s="374">
        <v>2016</v>
      </c>
      <c r="G795" s="375">
        <v>2161.2907</v>
      </c>
    </row>
    <row r="796" spans="2:7" x14ac:dyDescent="0.2">
      <c r="B796" s="209"/>
      <c r="C796" s="374">
        <v>1</v>
      </c>
      <c r="D796" s="374">
        <v>3</v>
      </c>
      <c r="E796" s="374">
        <v>8</v>
      </c>
      <c r="F796" s="374">
        <v>2016</v>
      </c>
      <c r="G796" s="375">
        <v>2140.4205999999999</v>
      </c>
    </row>
    <row r="797" spans="2:7" x14ac:dyDescent="0.2">
      <c r="B797" s="209"/>
      <c r="C797" s="374">
        <v>2</v>
      </c>
      <c r="D797" s="374">
        <v>3</v>
      </c>
      <c r="E797" s="374">
        <v>8</v>
      </c>
      <c r="F797" s="374">
        <v>2016</v>
      </c>
      <c r="G797" s="375">
        <v>2094.8274000000001</v>
      </c>
    </row>
    <row r="798" spans="2:7" x14ac:dyDescent="0.2">
      <c r="B798" s="209"/>
      <c r="C798" s="374">
        <v>3</v>
      </c>
      <c r="D798" s="374">
        <v>3</v>
      </c>
      <c r="E798" s="374">
        <v>8</v>
      </c>
      <c r="F798" s="374">
        <v>2016</v>
      </c>
      <c r="G798" s="375">
        <v>2051.6590999999999</v>
      </c>
    </row>
    <row r="799" spans="2:7" x14ac:dyDescent="0.2">
      <c r="B799" s="209"/>
      <c r="C799" s="374">
        <v>4</v>
      </c>
      <c r="D799" s="374">
        <v>3</v>
      </c>
      <c r="E799" s="374">
        <v>8</v>
      </c>
      <c r="F799" s="374">
        <v>2016</v>
      </c>
      <c r="G799" s="375">
        <v>2038.2792999999999</v>
      </c>
    </row>
    <row r="800" spans="2:7" x14ac:dyDescent="0.2">
      <c r="B800" s="209"/>
      <c r="C800" s="374">
        <v>5</v>
      </c>
      <c r="D800" s="374">
        <v>3</v>
      </c>
      <c r="E800" s="374">
        <v>8</v>
      </c>
      <c r="F800" s="374">
        <v>2016</v>
      </c>
      <c r="G800" s="375">
        <v>2052.6224000000002</v>
      </c>
    </row>
    <row r="801" spans="2:7" x14ac:dyDescent="0.2">
      <c r="B801" s="209"/>
      <c r="C801" s="374">
        <v>6</v>
      </c>
      <c r="D801" s="374">
        <v>3</v>
      </c>
      <c r="E801" s="374">
        <v>8</v>
      </c>
      <c r="F801" s="374">
        <v>2016</v>
      </c>
      <c r="G801" s="375">
        <v>2039.5753999999999</v>
      </c>
    </row>
    <row r="802" spans="2:7" x14ac:dyDescent="0.2">
      <c r="B802" s="209"/>
      <c r="C802" s="374">
        <v>7</v>
      </c>
      <c r="D802" s="374">
        <v>3</v>
      </c>
      <c r="E802" s="374">
        <v>8</v>
      </c>
      <c r="F802" s="374">
        <v>2016</v>
      </c>
      <c r="G802" s="375">
        <v>2048.5333999999998</v>
      </c>
    </row>
    <row r="803" spans="2:7" x14ac:dyDescent="0.2">
      <c r="B803" s="209"/>
      <c r="C803" s="374">
        <v>8</v>
      </c>
      <c r="D803" s="374">
        <v>3</v>
      </c>
      <c r="E803" s="374">
        <v>8</v>
      </c>
      <c r="F803" s="374">
        <v>2016</v>
      </c>
      <c r="G803" s="375">
        <v>2028.8969999999999</v>
      </c>
    </row>
    <row r="804" spans="2:7" x14ac:dyDescent="0.2">
      <c r="B804" s="209"/>
      <c r="C804" s="374">
        <v>9</v>
      </c>
      <c r="D804" s="374">
        <v>3</v>
      </c>
      <c r="E804" s="374">
        <v>8</v>
      </c>
      <c r="F804" s="374">
        <v>2016</v>
      </c>
      <c r="G804" s="375">
        <v>1970.3986</v>
      </c>
    </row>
    <row r="805" spans="2:7" x14ac:dyDescent="0.2">
      <c r="B805" s="209"/>
      <c r="C805" s="374">
        <v>10</v>
      </c>
      <c r="D805" s="374">
        <v>3</v>
      </c>
      <c r="E805" s="374">
        <v>8</v>
      </c>
      <c r="F805" s="374">
        <v>2016</v>
      </c>
      <c r="G805" s="375">
        <v>1914.2941000000001</v>
      </c>
    </row>
    <row r="806" spans="2:7" x14ac:dyDescent="0.2">
      <c r="B806" s="209"/>
      <c r="C806" s="374">
        <v>11</v>
      </c>
      <c r="D806" s="374">
        <v>3</v>
      </c>
      <c r="E806" s="374">
        <v>8</v>
      </c>
      <c r="F806" s="374">
        <v>2016</v>
      </c>
      <c r="G806" s="375">
        <v>1905.1406999999999</v>
      </c>
    </row>
    <row r="807" spans="2:7" x14ac:dyDescent="0.2">
      <c r="B807" s="209"/>
      <c r="C807" s="374">
        <v>12</v>
      </c>
      <c r="D807" s="374">
        <v>3</v>
      </c>
      <c r="E807" s="374">
        <v>8</v>
      </c>
      <c r="F807" s="374">
        <v>2016</v>
      </c>
      <c r="G807" s="375">
        <v>1933.6133</v>
      </c>
    </row>
    <row r="808" spans="2:7" x14ac:dyDescent="0.2">
      <c r="B808" s="209"/>
      <c r="C808" s="374">
        <v>13</v>
      </c>
      <c r="D808" s="374">
        <v>3</v>
      </c>
      <c r="E808" s="374">
        <v>8</v>
      </c>
      <c r="F808" s="374">
        <v>2016</v>
      </c>
      <c r="G808" s="375">
        <v>1936.9748</v>
      </c>
    </row>
    <row r="809" spans="2:7" x14ac:dyDescent="0.2">
      <c r="B809" s="209"/>
      <c r="C809" s="374">
        <v>14</v>
      </c>
      <c r="D809" s="374">
        <v>3</v>
      </c>
      <c r="E809" s="374">
        <v>8</v>
      </c>
      <c r="F809" s="374">
        <v>2016</v>
      </c>
      <c r="G809" s="375">
        <v>1907.9027000000001</v>
      </c>
    </row>
    <row r="810" spans="2:7" x14ac:dyDescent="0.2">
      <c r="B810" s="209"/>
      <c r="C810" s="374">
        <v>15</v>
      </c>
      <c r="D810" s="374">
        <v>3</v>
      </c>
      <c r="E810" s="374">
        <v>8</v>
      </c>
      <c r="F810" s="374">
        <v>2016</v>
      </c>
      <c r="G810" s="375">
        <v>1885.3731</v>
      </c>
    </row>
    <row r="811" spans="2:7" x14ac:dyDescent="0.2">
      <c r="B811" s="209"/>
      <c r="C811" s="374">
        <v>16</v>
      </c>
      <c r="D811" s="374">
        <v>3</v>
      </c>
      <c r="E811" s="374">
        <v>8</v>
      </c>
      <c r="F811" s="374">
        <v>2016</v>
      </c>
      <c r="G811" s="375">
        <v>1874.6642999999999</v>
      </c>
    </row>
    <row r="812" spans="2:7" x14ac:dyDescent="0.2">
      <c r="B812" s="209"/>
      <c r="C812" s="374">
        <v>17</v>
      </c>
      <c r="D812" s="374">
        <v>3</v>
      </c>
      <c r="E812" s="374">
        <v>8</v>
      </c>
      <c r="F812" s="374">
        <v>2016</v>
      </c>
      <c r="G812" s="375">
        <v>1854.8086000000001</v>
      </c>
    </row>
    <row r="813" spans="2:7" x14ac:dyDescent="0.2">
      <c r="B813" s="209"/>
      <c r="C813" s="374">
        <v>18</v>
      </c>
      <c r="D813" s="374">
        <v>3</v>
      </c>
      <c r="E813" s="374">
        <v>8</v>
      </c>
      <c r="F813" s="374">
        <v>2016</v>
      </c>
      <c r="G813" s="375">
        <v>1877.1973</v>
      </c>
    </row>
    <row r="814" spans="2:7" x14ac:dyDescent="0.2">
      <c r="B814" s="209"/>
      <c r="C814" s="374">
        <v>19</v>
      </c>
      <c r="D814" s="374">
        <v>3</v>
      </c>
      <c r="E814" s="374">
        <v>8</v>
      </c>
      <c r="F814" s="374">
        <v>2016</v>
      </c>
      <c r="G814" s="375">
        <v>1937.3164999999999</v>
      </c>
    </row>
    <row r="815" spans="2:7" x14ac:dyDescent="0.2">
      <c r="B815" s="209"/>
      <c r="C815" s="374">
        <v>20</v>
      </c>
      <c r="D815" s="374">
        <v>3</v>
      </c>
      <c r="E815" s="374">
        <v>8</v>
      </c>
      <c r="F815" s="374">
        <v>2016</v>
      </c>
      <c r="G815" s="375">
        <v>1985.1494</v>
      </c>
    </row>
    <row r="816" spans="2:7" x14ac:dyDescent="0.2">
      <c r="B816" s="209"/>
      <c r="C816" s="374">
        <v>21</v>
      </c>
      <c r="D816" s="374">
        <v>3</v>
      </c>
      <c r="E816" s="374">
        <v>8</v>
      </c>
      <c r="F816" s="374">
        <v>2016</v>
      </c>
      <c r="G816" s="375">
        <v>1953.1098</v>
      </c>
    </row>
    <row r="817" spans="2:7" x14ac:dyDescent="0.2">
      <c r="B817" s="209"/>
      <c r="C817" s="374">
        <v>22</v>
      </c>
      <c r="D817" s="374">
        <v>3</v>
      </c>
      <c r="E817" s="374">
        <v>8</v>
      </c>
      <c r="F817" s="374">
        <v>2016</v>
      </c>
      <c r="G817" s="375">
        <v>1946.7906</v>
      </c>
    </row>
    <row r="818" spans="2:7" x14ac:dyDescent="0.2">
      <c r="B818" s="209"/>
      <c r="C818" s="374">
        <v>23</v>
      </c>
      <c r="D818" s="374">
        <v>3</v>
      </c>
      <c r="E818" s="374">
        <v>8</v>
      </c>
      <c r="F818" s="374">
        <v>2016</v>
      </c>
      <c r="G818" s="375">
        <v>2001.9539</v>
      </c>
    </row>
    <row r="819" spans="2:7" x14ac:dyDescent="0.2">
      <c r="B819" s="209"/>
      <c r="C819" s="374">
        <v>24</v>
      </c>
      <c r="D819" s="374">
        <v>3</v>
      </c>
      <c r="E819" s="374">
        <v>8</v>
      </c>
      <c r="F819" s="374">
        <v>2016</v>
      </c>
      <c r="G819" s="375">
        <v>2038.4693</v>
      </c>
    </row>
    <row r="820" spans="2:7" x14ac:dyDescent="0.2">
      <c r="B820" s="209"/>
      <c r="C820" s="374">
        <v>1</v>
      </c>
      <c r="D820" s="374">
        <v>4</v>
      </c>
      <c r="E820" s="374">
        <v>8</v>
      </c>
      <c r="F820" s="374">
        <v>2016</v>
      </c>
      <c r="G820" s="375">
        <v>2020.9155000000001</v>
      </c>
    </row>
    <row r="821" spans="2:7" x14ac:dyDescent="0.2">
      <c r="B821" s="209"/>
      <c r="C821" s="374">
        <v>2</v>
      </c>
      <c r="D821" s="374">
        <v>4</v>
      </c>
      <c r="E821" s="374">
        <v>8</v>
      </c>
      <c r="F821" s="374">
        <v>2016</v>
      </c>
      <c r="G821" s="375">
        <v>2010.2674</v>
      </c>
    </row>
    <row r="822" spans="2:7" x14ac:dyDescent="0.2">
      <c r="B822" s="209"/>
      <c r="C822" s="374">
        <v>3</v>
      </c>
      <c r="D822" s="374">
        <v>4</v>
      </c>
      <c r="E822" s="374">
        <v>8</v>
      </c>
      <c r="F822" s="374">
        <v>2016</v>
      </c>
      <c r="G822" s="375">
        <v>1989.8212000000001</v>
      </c>
    </row>
    <row r="823" spans="2:7" x14ac:dyDescent="0.2">
      <c r="B823" s="209"/>
      <c r="C823" s="374">
        <v>4</v>
      </c>
      <c r="D823" s="374">
        <v>4</v>
      </c>
      <c r="E823" s="374">
        <v>8</v>
      </c>
      <c r="F823" s="374">
        <v>2016</v>
      </c>
      <c r="G823" s="375">
        <v>1996.0432000000001</v>
      </c>
    </row>
    <row r="824" spans="2:7" x14ac:dyDescent="0.2">
      <c r="B824" s="209"/>
      <c r="C824" s="374">
        <v>5</v>
      </c>
      <c r="D824" s="374">
        <v>4</v>
      </c>
      <c r="E824" s="374">
        <v>8</v>
      </c>
      <c r="F824" s="374">
        <v>2016</v>
      </c>
      <c r="G824" s="375">
        <v>1986.7859000000001</v>
      </c>
    </row>
    <row r="825" spans="2:7" x14ac:dyDescent="0.2">
      <c r="B825" s="209"/>
      <c r="C825" s="374">
        <v>6</v>
      </c>
      <c r="D825" s="374">
        <v>4</v>
      </c>
      <c r="E825" s="374">
        <v>8</v>
      </c>
      <c r="F825" s="374">
        <v>2016</v>
      </c>
      <c r="G825" s="375">
        <v>1967.8924</v>
      </c>
    </row>
    <row r="826" spans="2:7" x14ac:dyDescent="0.2">
      <c r="B826" s="209"/>
      <c r="C826" s="374">
        <v>7</v>
      </c>
      <c r="D826" s="374">
        <v>4</v>
      </c>
      <c r="E826" s="374">
        <v>8</v>
      </c>
      <c r="F826" s="374">
        <v>2016</v>
      </c>
      <c r="G826" s="375">
        <v>2014.1306</v>
      </c>
    </row>
    <row r="827" spans="2:7" x14ac:dyDescent="0.2">
      <c r="B827" s="209"/>
      <c r="C827" s="374">
        <v>8</v>
      </c>
      <c r="D827" s="374">
        <v>4</v>
      </c>
      <c r="E827" s="374">
        <v>8</v>
      </c>
      <c r="F827" s="374">
        <v>2016</v>
      </c>
      <c r="G827" s="375">
        <v>1984.8213000000001</v>
      </c>
    </row>
    <row r="828" spans="2:7" x14ac:dyDescent="0.2">
      <c r="B828" s="209"/>
      <c r="C828" s="374">
        <v>9</v>
      </c>
      <c r="D828" s="374">
        <v>4</v>
      </c>
      <c r="E828" s="374">
        <v>8</v>
      </c>
      <c r="F828" s="374">
        <v>2016</v>
      </c>
      <c r="G828" s="375">
        <v>1982.9718</v>
      </c>
    </row>
    <row r="829" spans="2:7" x14ac:dyDescent="0.2">
      <c r="B829" s="209"/>
      <c r="C829" s="374">
        <v>10</v>
      </c>
      <c r="D829" s="374">
        <v>4</v>
      </c>
      <c r="E829" s="374">
        <v>8</v>
      </c>
      <c r="F829" s="374">
        <v>2016</v>
      </c>
      <c r="G829" s="375">
        <v>1948.0694000000001</v>
      </c>
    </row>
    <row r="830" spans="2:7" x14ac:dyDescent="0.2">
      <c r="B830" s="209"/>
      <c r="C830" s="374">
        <v>11</v>
      </c>
      <c r="D830" s="374">
        <v>4</v>
      </c>
      <c r="E830" s="374">
        <v>8</v>
      </c>
      <c r="F830" s="374">
        <v>2016</v>
      </c>
      <c r="G830" s="375">
        <v>1916.6551999999999</v>
      </c>
    </row>
    <row r="831" spans="2:7" x14ac:dyDescent="0.2">
      <c r="B831" s="209"/>
      <c r="C831" s="374">
        <v>12</v>
      </c>
      <c r="D831" s="374">
        <v>4</v>
      </c>
      <c r="E831" s="374">
        <v>8</v>
      </c>
      <c r="F831" s="374">
        <v>2016</v>
      </c>
      <c r="G831" s="375">
        <v>1862.7106000000001</v>
      </c>
    </row>
    <row r="832" spans="2:7" x14ac:dyDescent="0.2">
      <c r="B832" s="209"/>
      <c r="C832" s="374">
        <v>13</v>
      </c>
      <c r="D832" s="374">
        <v>4</v>
      </c>
      <c r="E832" s="374">
        <v>8</v>
      </c>
      <c r="F832" s="374">
        <v>2016</v>
      </c>
      <c r="G832" s="375">
        <v>1918.4647</v>
      </c>
    </row>
    <row r="833" spans="2:7" x14ac:dyDescent="0.2">
      <c r="B833" s="209"/>
      <c r="C833" s="374">
        <v>14</v>
      </c>
      <c r="D833" s="374">
        <v>4</v>
      </c>
      <c r="E833" s="374">
        <v>8</v>
      </c>
      <c r="F833" s="374">
        <v>2016</v>
      </c>
      <c r="G833" s="375">
        <v>1822.8439000000001</v>
      </c>
    </row>
    <row r="834" spans="2:7" x14ac:dyDescent="0.2">
      <c r="B834" s="209"/>
      <c r="C834" s="374">
        <v>15</v>
      </c>
      <c r="D834" s="374">
        <v>4</v>
      </c>
      <c r="E834" s="374">
        <v>8</v>
      </c>
      <c r="F834" s="374">
        <v>2016</v>
      </c>
      <c r="G834" s="375">
        <v>1846.6785</v>
      </c>
    </row>
    <row r="835" spans="2:7" x14ac:dyDescent="0.2">
      <c r="B835" s="209"/>
      <c r="C835" s="374">
        <v>16</v>
      </c>
      <c r="D835" s="374">
        <v>4</v>
      </c>
      <c r="E835" s="374">
        <v>8</v>
      </c>
      <c r="F835" s="374">
        <v>2016</v>
      </c>
      <c r="G835" s="375">
        <v>1899.6331</v>
      </c>
    </row>
    <row r="836" spans="2:7" x14ac:dyDescent="0.2">
      <c r="B836" s="209"/>
      <c r="C836" s="374">
        <v>17</v>
      </c>
      <c r="D836" s="374">
        <v>4</v>
      </c>
      <c r="E836" s="374">
        <v>8</v>
      </c>
      <c r="F836" s="374">
        <v>2016</v>
      </c>
      <c r="G836" s="375">
        <v>1941.3634999999999</v>
      </c>
    </row>
    <row r="837" spans="2:7" x14ac:dyDescent="0.2">
      <c r="B837" s="209"/>
      <c r="C837" s="374">
        <v>18</v>
      </c>
      <c r="D837" s="374">
        <v>4</v>
      </c>
      <c r="E837" s="374">
        <v>8</v>
      </c>
      <c r="F837" s="374">
        <v>2016</v>
      </c>
      <c r="G837" s="375">
        <v>1945.6445000000001</v>
      </c>
    </row>
    <row r="838" spans="2:7" x14ac:dyDescent="0.2">
      <c r="B838" s="209"/>
      <c r="C838" s="374">
        <v>19</v>
      </c>
      <c r="D838" s="374">
        <v>4</v>
      </c>
      <c r="E838" s="374">
        <v>8</v>
      </c>
      <c r="F838" s="374">
        <v>2016</v>
      </c>
      <c r="G838" s="375">
        <v>1996.0192999999999</v>
      </c>
    </row>
    <row r="839" spans="2:7" x14ac:dyDescent="0.2">
      <c r="B839" s="209"/>
      <c r="C839" s="374">
        <v>20</v>
      </c>
      <c r="D839" s="374">
        <v>4</v>
      </c>
      <c r="E839" s="374">
        <v>8</v>
      </c>
      <c r="F839" s="374">
        <v>2016</v>
      </c>
      <c r="G839" s="375">
        <v>2043.2434000000001</v>
      </c>
    </row>
    <row r="840" spans="2:7" x14ac:dyDescent="0.2">
      <c r="B840" s="209"/>
      <c r="C840" s="374">
        <v>21</v>
      </c>
      <c r="D840" s="374">
        <v>4</v>
      </c>
      <c r="E840" s="374">
        <v>8</v>
      </c>
      <c r="F840" s="374">
        <v>2016</v>
      </c>
      <c r="G840" s="375">
        <v>2034.5129999999999</v>
      </c>
    </row>
    <row r="841" spans="2:7" x14ac:dyDescent="0.2">
      <c r="B841" s="209"/>
      <c r="C841" s="374">
        <v>22</v>
      </c>
      <c r="D841" s="374">
        <v>4</v>
      </c>
      <c r="E841" s="374">
        <v>8</v>
      </c>
      <c r="F841" s="374">
        <v>2016</v>
      </c>
      <c r="G841" s="375">
        <v>2067.2828</v>
      </c>
    </row>
    <row r="842" spans="2:7" x14ac:dyDescent="0.2">
      <c r="B842" s="209"/>
      <c r="C842" s="374">
        <v>23</v>
      </c>
      <c r="D842" s="374">
        <v>4</v>
      </c>
      <c r="E842" s="374">
        <v>8</v>
      </c>
      <c r="F842" s="374">
        <v>2016</v>
      </c>
      <c r="G842" s="375">
        <v>2078.6523999999999</v>
      </c>
    </row>
    <row r="843" spans="2:7" x14ac:dyDescent="0.2">
      <c r="B843" s="209"/>
      <c r="C843" s="374">
        <v>24</v>
      </c>
      <c r="D843" s="374">
        <v>4</v>
      </c>
      <c r="E843" s="374">
        <v>8</v>
      </c>
      <c r="F843" s="374">
        <v>2016</v>
      </c>
      <c r="G843" s="375">
        <v>2087.0661</v>
      </c>
    </row>
    <row r="844" spans="2:7" x14ac:dyDescent="0.2">
      <c r="B844" s="209"/>
      <c r="C844" s="374">
        <v>1</v>
      </c>
      <c r="D844" s="374">
        <v>5</v>
      </c>
      <c r="E844" s="374">
        <v>8</v>
      </c>
      <c r="F844" s="374">
        <v>2016</v>
      </c>
      <c r="G844" s="375">
        <v>2039.5229999999999</v>
      </c>
    </row>
    <row r="845" spans="2:7" x14ac:dyDescent="0.2">
      <c r="B845" s="209"/>
      <c r="C845" s="374">
        <v>2</v>
      </c>
      <c r="D845" s="374">
        <v>5</v>
      </c>
      <c r="E845" s="374">
        <v>8</v>
      </c>
      <c r="F845" s="374">
        <v>2016</v>
      </c>
      <c r="G845" s="375">
        <v>2037.7607</v>
      </c>
    </row>
    <row r="846" spans="2:7" x14ac:dyDescent="0.2">
      <c r="B846" s="209"/>
      <c r="C846" s="374">
        <v>3</v>
      </c>
      <c r="D846" s="374">
        <v>5</v>
      </c>
      <c r="E846" s="374">
        <v>8</v>
      </c>
      <c r="F846" s="374">
        <v>2016</v>
      </c>
      <c r="G846" s="375">
        <v>2027.8233</v>
      </c>
    </row>
    <row r="847" spans="2:7" x14ac:dyDescent="0.2">
      <c r="B847" s="209"/>
      <c r="C847" s="374">
        <v>4</v>
      </c>
      <c r="D847" s="374">
        <v>5</v>
      </c>
      <c r="E847" s="374">
        <v>8</v>
      </c>
      <c r="F847" s="374">
        <v>2016</v>
      </c>
      <c r="G847" s="375">
        <v>2058.7085000000002</v>
      </c>
    </row>
    <row r="848" spans="2:7" x14ac:dyDescent="0.2">
      <c r="B848" s="209"/>
      <c r="C848" s="374">
        <v>5</v>
      </c>
      <c r="D848" s="374">
        <v>5</v>
      </c>
      <c r="E848" s="374">
        <v>8</v>
      </c>
      <c r="F848" s="374">
        <v>2016</v>
      </c>
      <c r="G848" s="375">
        <v>2083.5336000000002</v>
      </c>
    </row>
    <row r="849" spans="2:7" x14ac:dyDescent="0.2">
      <c r="B849" s="209"/>
      <c r="C849" s="374">
        <v>6</v>
      </c>
      <c r="D849" s="374">
        <v>5</v>
      </c>
      <c r="E849" s="374">
        <v>8</v>
      </c>
      <c r="F849" s="374">
        <v>2016</v>
      </c>
      <c r="G849" s="375">
        <v>2087.087</v>
      </c>
    </row>
    <row r="850" spans="2:7" x14ac:dyDescent="0.2">
      <c r="B850" s="209"/>
      <c r="C850" s="374">
        <v>7</v>
      </c>
      <c r="D850" s="374">
        <v>5</v>
      </c>
      <c r="E850" s="374">
        <v>8</v>
      </c>
      <c r="F850" s="374">
        <v>2016</v>
      </c>
      <c r="G850" s="375">
        <v>2127.2163</v>
      </c>
    </row>
    <row r="851" spans="2:7" x14ac:dyDescent="0.2">
      <c r="B851" s="209"/>
      <c r="C851" s="374">
        <v>8</v>
      </c>
      <c r="D851" s="374">
        <v>5</v>
      </c>
      <c r="E851" s="374">
        <v>8</v>
      </c>
      <c r="F851" s="374">
        <v>2016</v>
      </c>
      <c r="G851" s="375">
        <v>2113.1134999999999</v>
      </c>
    </row>
    <row r="852" spans="2:7" x14ac:dyDescent="0.2">
      <c r="B852" s="209"/>
      <c r="C852" s="374">
        <v>9</v>
      </c>
      <c r="D852" s="374">
        <v>5</v>
      </c>
      <c r="E852" s="374">
        <v>8</v>
      </c>
      <c r="F852" s="374">
        <v>2016</v>
      </c>
      <c r="G852" s="375">
        <v>2081.7397000000001</v>
      </c>
    </row>
    <row r="853" spans="2:7" x14ac:dyDescent="0.2">
      <c r="B853" s="209"/>
      <c r="C853" s="374">
        <v>10</v>
      </c>
      <c r="D853" s="374">
        <v>5</v>
      </c>
      <c r="E853" s="374">
        <v>8</v>
      </c>
      <c r="F853" s="374">
        <v>2016</v>
      </c>
      <c r="G853" s="375">
        <v>2065.3706000000002</v>
      </c>
    </row>
    <row r="854" spans="2:7" x14ac:dyDescent="0.2">
      <c r="B854" s="209"/>
      <c r="C854" s="374">
        <v>11</v>
      </c>
      <c r="D854" s="374">
        <v>5</v>
      </c>
      <c r="E854" s="374">
        <v>8</v>
      </c>
      <c r="F854" s="374">
        <v>2016</v>
      </c>
      <c r="G854" s="375">
        <v>2089.6975000000002</v>
      </c>
    </row>
    <row r="855" spans="2:7" x14ac:dyDescent="0.2">
      <c r="B855" s="209"/>
      <c r="C855" s="374">
        <v>12</v>
      </c>
      <c r="D855" s="374">
        <v>5</v>
      </c>
      <c r="E855" s="374">
        <v>8</v>
      </c>
      <c r="F855" s="374">
        <v>2016</v>
      </c>
      <c r="G855" s="375">
        <v>2091.0846999999999</v>
      </c>
    </row>
    <row r="856" spans="2:7" x14ac:dyDescent="0.2">
      <c r="B856" s="209"/>
      <c r="C856" s="374">
        <v>13</v>
      </c>
      <c r="D856" s="374">
        <v>5</v>
      </c>
      <c r="E856" s="374">
        <v>8</v>
      </c>
      <c r="F856" s="374">
        <v>2016</v>
      </c>
      <c r="G856" s="375">
        <v>2082.2147</v>
      </c>
    </row>
    <row r="857" spans="2:7" x14ac:dyDescent="0.2">
      <c r="B857" s="209"/>
      <c r="C857" s="374">
        <v>14</v>
      </c>
      <c r="D857" s="374">
        <v>5</v>
      </c>
      <c r="E857" s="374">
        <v>8</v>
      </c>
      <c r="F857" s="374">
        <v>2016</v>
      </c>
      <c r="G857" s="375">
        <v>2054.8159999999998</v>
      </c>
    </row>
    <row r="858" spans="2:7" x14ac:dyDescent="0.2">
      <c r="B858" s="209"/>
      <c r="C858" s="374">
        <v>15</v>
      </c>
      <c r="D858" s="374">
        <v>5</v>
      </c>
      <c r="E858" s="374">
        <v>8</v>
      </c>
      <c r="F858" s="374">
        <v>2016</v>
      </c>
      <c r="G858" s="375">
        <v>2063.83</v>
      </c>
    </row>
    <row r="859" spans="2:7" x14ac:dyDescent="0.2">
      <c r="B859" s="209"/>
      <c r="C859" s="374">
        <v>16</v>
      </c>
      <c r="D859" s="374">
        <v>5</v>
      </c>
      <c r="E859" s="374">
        <v>8</v>
      </c>
      <c r="F859" s="374">
        <v>2016</v>
      </c>
      <c r="G859" s="375">
        <v>2090.0527000000002</v>
      </c>
    </row>
    <row r="860" spans="2:7" x14ac:dyDescent="0.2">
      <c r="B860" s="209"/>
      <c r="C860" s="374">
        <v>17</v>
      </c>
      <c r="D860" s="374">
        <v>5</v>
      </c>
      <c r="E860" s="374">
        <v>8</v>
      </c>
      <c r="F860" s="374">
        <v>2016</v>
      </c>
      <c r="G860" s="375">
        <v>2106.9699999999998</v>
      </c>
    </row>
    <row r="861" spans="2:7" x14ac:dyDescent="0.2">
      <c r="B861" s="209"/>
      <c r="C861" s="374">
        <v>18</v>
      </c>
      <c r="D861" s="374">
        <v>5</v>
      </c>
      <c r="E861" s="374">
        <v>8</v>
      </c>
      <c r="F861" s="374">
        <v>2016</v>
      </c>
      <c r="G861" s="375">
        <v>2126.6885000000002</v>
      </c>
    </row>
    <row r="862" spans="2:7" x14ac:dyDescent="0.2">
      <c r="B862" s="209"/>
      <c r="C862" s="374">
        <v>19</v>
      </c>
      <c r="D862" s="374">
        <v>5</v>
      </c>
      <c r="E862" s="374">
        <v>8</v>
      </c>
      <c r="F862" s="374">
        <v>2016</v>
      </c>
      <c r="G862" s="375">
        <v>2197.3859000000002</v>
      </c>
    </row>
    <row r="863" spans="2:7" x14ac:dyDescent="0.2">
      <c r="B863" s="209"/>
      <c r="C863" s="374">
        <v>20</v>
      </c>
      <c r="D863" s="374">
        <v>5</v>
      </c>
      <c r="E863" s="374">
        <v>8</v>
      </c>
      <c r="F863" s="374">
        <v>2016</v>
      </c>
      <c r="G863" s="375">
        <v>2254.8667</v>
      </c>
    </row>
    <row r="864" spans="2:7" x14ac:dyDescent="0.2">
      <c r="B864" s="209"/>
      <c r="C864" s="374">
        <v>21</v>
      </c>
      <c r="D864" s="374">
        <v>5</v>
      </c>
      <c r="E864" s="374">
        <v>8</v>
      </c>
      <c r="F864" s="374">
        <v>2016</v>
      </c>
      <c r="G864" s="375">
        <v>2251.1977000000002</v>
      </c>
    </row>
    <row r="865" spans="2:7" x14ac:dyDescent="0.2">
      <c r="B865" s="209"/>
      <c r="C865" s="374">
        <v>22</v>
      </c>
      <c r="D865" s="374">
        <v>5</v>
      </c>
      <c r="E865" s="374">
        <v>8</v>
      </c>
      <c r="F865" s="374">
        <v>2016</v>
      </c>
      <c r="G865" s="375">
        <v>2244.2647000000002</v>
      </c>
    </row>
    <row r="866" spans="2:7" x14ac:dyDescent="0.2">
      <c r="B866" s="209"/>
      <c r="C866" s="374">
        <v>23</v>
      </c>
      <c r="D866" s="374">
        <v>5</v>
      </c>
      <c r="E866" s="374">
        <v>8</v>
      </c>
      <c r="F866" s="374">
        <v>2016</v>
      </c>
      <c r="G866" s="375">
        <v>2198.9942000000001</v>
      </c>
    </row>
    <row r="867" spans="2:7" x14ac:dyDescent="0.2">
      <c r="B867" s="209"/>
      <c r="C867" s="374">
        <v>24</v>
      </c>
      <c r="D867" s="374">
        <v>5</v>
      </c>
      <c r="E867" s="374">
        <v>8</v>
      </c>
      <c r="F867" s="374">
        <v>2016</v>
      </c>
      <c r="G867" s="375">
        <v>2219.2521999999999</v>
      </c>
    </row>
    <row r="868" spans="2:7" x14ac:dyDescent="0.2">
      <c r="B868" s="209"/>
      <c r="C868" s="374">
        <v>1</v>
      </c>
      <c r="D868" s="374">
        <v>6</v>
      </c>
      <c r="E868" s="374">
        <v>8</v>
      </c>
      <c r="F868" s="374">
        <v>2016</v>
      </c>
      <c r="G868" s="375">
        <v>2229.0515999999998</v>
      </c>
    </row>
    <row r="869" spans="2:7" x14ac:dyDescent="0.2">
      <c r="B869" s="209"/>
      <c r="C869" s="374">
        <v>2</v>
      </c>
      <c r="D869" s="374">
        <v>6</v>
      </c>
      <c r="E869" s="374">
        <v>8</v>
      </c>
      <c r="F869" s="374">
        <v>2016</v>
      </c>
      <c r="G869" s="375">
        <v>2188.5754999999999</v>
      </c>
    </row>
    <row r="870" spans="2:7" x14ac:dyDescent="0.2">
      <c r="B870" s="209"/>
      <c r="C870" s="374">
        <v>3</v>
      </c>
      <c r="D870" s="374">
        <v>6</v>
      </c>
      <c r="E870" s="374">
        <v>8</v>
      </c>
      <c r="F870" s="374">
        <v>2016</v>
      </c>
      <c r="G870" s="375">
        <v>2189.8267999999998</v>
      </c>
    </row>
    <row r="871" spans="2:7" x14ac:dyDescent="0.2">
      <c r="B871" s="209"/>
      <c r="C871" s="374">
        <v>4</v>
      </c>
      <c r="D871" s="374">
        <v>6</v>
      </c>
      <c r="E871" s="374">
        <v>8</v>
      </c>
      <c r="F871" s="374">
        <v>2016</v>
      </c>
      <c r="G871" s="375">
        <v>2200.6078000000002</v>
      </c>
    </row>
    <row r="872" spans="2:7" x14ac:dyDescent="0.2">
      <c r="B872" s="209"/>
      <c r="C872" s="374">
        <v>5</v>
      </c>
      <c r="D872" s="374">
        <v>6</v>
      </c>
      <c r="E872" s="374">
        <v>8</v>
      </c>
      <c r="F872" s="374">
        <v>2016</v>
      </c>
      <c r="G872" s="375">
        <v>2218.6165000000001</v>
      </c>
    </row>
    <row r="873" spans="2:7" x14ac:dyDescent="0.2">
      <c r="B873" s="209"/>
      <c r="C873" s="374">
        <v>6</v>
      </c>
      <c r="D873" s="374">
        <v>6</v>
      </c>
      <c r="E873" s="374">
        <v>8</v>
      </c>
      <c r="F873" s="374">
        <v>2016</v>
      </c>
      <c r="G873" s="375">
        <v>2200.7359999999999</v>
      </c>
    </row>
    <row r="874" spans="2:7" x14ac:dyDescent="0.2">
      <c r="B874" s="209"/>
      <c r="C874" s="374">
        <v>7</v>
      </c>
      <c r="D874" s="374">
        <v>6</v>
      </c>
      <c r="E874" s="374">
        <v>8</v>
      </c>
      <c r="F874" s="374">
        <v>2016</v>
      </c>
      <c r="G874" s="375">
        <v>2205.5898999999999</v>
      </c>
    </row>
    <row r="875" spans="2:7" x14ac:dyDescent="0.2">
      <c r="B875" s="209"/>
      <c r="C875" s="374">
        <v>8</v>
      </c>
      <c r="D875" s="374">
        <v>6</v>
      </c>
      <c r="E875" s="374">
        <v>8</v>
      </c>
      <c r="F875" s="374">
        <v>2016</v>
      </c>
      <c r="G875" s="375">
        <v>2182.1201999999998</v>
      </c>
    </row>
    <row r="876" spans="2:7" x14ac:dyDescent="0.2">
      <c r="B876" s="209"/>
      <c r="C876" s="374">
        <v>9</v>
      </c>
      <c r="D876" s="374">
        <v>6</v>
      </c>
      <c r="E876" s="374">
        <v>8</v>
      </c>
      <c r="F876" s="374">
        <v>2016</v>
      </c>
      <c r="G876" s="375">
        <v>2210.8553000000002</v>
      </c>
    </row>
    <row r="877" spans="2:7" x14ac:dyDescent="0.2">
      <c r="B877" s="209"/>
      <c r="C877" s="374">
        <v>10</v>
      </c>
      <c r="D877" s="374">
        <v>6</v>
      </c>
      <c r="E877" s="374">
        <v>8</v>
      </c>
      <c r="F877" s="374">
        <v>2016</v>
      </c>
      <c r="G877" s="375">
        <v>2274.9522999999999</v>
      </c>
    </row>
    <row r="878" spans="2:7" x14ac:dyDescent="0.2">
      <c r="B878" s="209"/>
      <c r="C878" s="374">
        <v>11</v>
      </c>
      <c r="D878" s="374">
        <v>6</v>
      </c>
      <c r="E878" s="374">
        <v>8</v>
      </c>
      <c r="F878" s="374">
        <v>2016</v>
      </c>
      <c r="G878" s="375">
        <v>2289.1696000000002</v>
      </c>
    </row>
    <row r="879" spans="2:7" x14ac:dyDescent="0.2">
      <c r="B879" s="209"/>
      <c r="C879" s="374">
        <v>12</v>
      </c>
      <c r="D879" s="374">
        <v>6</v>
      </c>
      <c r="E879" s="374">
        <v>8</v>
      </c>
      <c r="F879" s="374">
        <v>2016</v>
      </c>
      <c r="G879" s="375">
        <v>2295.8305999999998</v>
      </c>
    </row>
    <row r="880" spans="2:7" x14ac:dyDescent="0.2">
      <c r="B880" s="209"/>
      <c r="C880" s="374">
        <v>13</v>
      </c>
      <c r="D880" s="374">
        <v>6</v>
      </c>
      <c r="E880" s="374">
        <v>8</v>
      </c>
      <c r="F880" s="374">
        <v>2016</v>
      </c>
      <c r="G880" s="375">
        <v>2232.6718999999998</v>
      </c>
    </row>
    <row r="881" spans="2:7" x14ac:dyDescent="0.2">
      <c r="B881" s="209"/>
      <c r="C881" s="374">
        <v>14</v>
      </c>
      <c r="D881" s="374">
        <v>6</v>
      </c>
      <c r="E881" s="374">
        <v>8</v>
      </c>
      <c r="F881" s="374">
        <v>2016</v>
      </c>
      <c r="G881" s="375">
        <v>2221.4674</v>
      </c>
    </row>
    <row r="882" spans="2:7" x14ac:dyDescent="0.2">
      <c r="B882" s="209"/>
      <c r="C882" s="374">
        <v>15</v>
      </c>
      <c r="D882" s="374">
        <v>6</v>
      </c>
      <c r="E882" s="374">
        <v>8</v>
      </c>
      <c r="F882" s="374">
        <v>2016</v>
      </c>
      <c r="G882" s="375">
        <v>2211.8171000000002</v>
      </c>
    </row>
    <row r="883" spans="2:7" x14ac:dyDescent="0.2">
      <c r="B883" s="209"/>
      <c r="C883" s="374">
        <v>16</v>
      </c>
      <c r="D883" s="374">
        <v>6</v>
      </c>
      <c r="E883" s="374">
        <v>8</v>
      </c>
      <c r="F883" s="374">
        <v>2016</v>
      </c>
      <c r="G883" s="375">
        <v>2223.3143</v>
      </c>
    </row>
    <row r="884" spans="2:7" x14ac:dyDescent="0.2">
      <c r="B884" s="209"/>
      <c r="C884" s="374">
        <v>17</v>
      </c>
      <c r="D884" s="374">
        <v>6</v>
      </c>
      <c r="E884" s="374">
        <v>8</v>
      </c>
      <c r="F884" s="374">
        <v>2016</v>
      </c>
      <c r="G884" s="375">
        <v>2265.2136</v>
      </c>
    </row>
    <row r="885" spans="2:7" x14ac:dyDescent="0.2">
      <c r="B885" s="209"/>
      <c r="C885" s="374">
        <v>18</v>
      </c>
      <c r="D885" s="374">
        <v>6</v>
      </c>
      <c r="E885" s="374">
        <v>8</v>
      </c>
      <c r="F885" s="374">
        <v>2016</v>
      </c>
      <c r="G885" s="375">
        <v>2232.9940999999999</v>
      </c>
    </row>
    <row r="886" spans="2:7" x14ac:dyDescent="0.2">
      <c r="B886" s="209"/>
      <c r="C886" s="374">
        <v>19</v>
      </c>
      <c r="D886" s="374">
        <v>6</v>
      </c>
      <c r="E886" s="374">
        <v>8</v>
      </c>
      <c r="F886" s="374">
        <v>2016</v>
      </c>
      <c r="G886" s="375">
        <v>2298.1587</v>
      </c>
    </row>
    <row r="887" spans="2:7" x14ac:dyDescent="0.2">
      <c r="B887" s="209"/>
      <c r="C887" s="374">
        <v>20</v>
      </c>
      <c r="D887" s="374">
        <v>6</v>
      </c>
      <c r="E887" s="374">
        <v>8</v>
      </c>
      <c r="F887" s="374">
        <v>2016</v>
      </c>
      <c r="G887" s="375">
        <v>2356.2040999999999</v>
      </c>
    </row>
    <row r="888" spans="2:7" x14ac:dyDescent="0.2">
      <c r="B888" s="209"/>
      <c r="C888" s="374">
        <v>21</v>
      </c>
      <c r="D888" s="374">
        <v>6</v>
      </c>
      <c r="E888" s="374">
        <v>8</v>
      </c>
      <c r="F888" s="374">
        <v>2016</v>
      </c>
      <c r="G888" s="375">
        <v>2370.9724000000001</v>
      </c>
    </row>
    <row r="889" spans="2:7" x14ac:dyDescent="0.2">
      <c r="B889" s="209"/>
      <c r="C889" s="374">
        <v>22</v>
      </c>
      <c r="D889" s="374">
        <v>6</v>
      </c>
      <c r="E889" s="374">
        <v>8</v>
      </c>
      <c r="F889" s="374">
        <v>2016</v>
      </c>
      <c r="G889" s="375">
        <v>2376.4407999999999</v>
      </c>
    </row>
    <row r="890" spans="2:7" x14ac:dyDescent="0.2">
      <c r="B890" s="209"/>
      <c r="C890" s="374">
        <v>23</v>
      </c>
      <c r="D890" s="374">
        <v>6</v>
      </c>
      <c r="E890" s="374">
        <v>8</v>
      </c>
      <c r="F890" s="374">
        <v>2016</v>
      </c>
      <c r="G890" s="375">
        <v>2376.8625000000002</v>
      </c>
    </row>
    <row r="891" spans="2:7" x14ac:dyDescent="0.2">
      <c r="B891" s="209"/>
      <c r="C891" s="374">
        <v>24</v>
      </c>
      <c r="D891" s="374">
        <v>6</v>
      </c>
      <c r="E891" s="374">
        <v>8</v>
      </c>
      <c r="F891" s="374">
        <v>2016</v>
      </c>
      <c r="G891" s="375">
        <v>2343.4195</v>
      </c>
    </row>
    <row r="892" spans="2:7" x14ac:dyDescent="0.2">
      <c r="B892" s="209"/>
      <c r="C892" s="374">
        <v>1</v>
      </c>
      <c r="D892" s="374">
        <v>7</v>
      </c>
      <c r="E892" s="374">
        <v>8</v>
      </c>
      <c r="F892" s="374">
        <v>2016</v>
      </c>
      <c r="G892" s="375">
        <v>2337.8407999999999</v>
      </c>
    </row>
    <row r="893" spans="2:7" x14ac:dyDescent="0.2">
      <c r="B893" s="209"/>
      <c r="C893" s="374">
        <v>2</v>
      </c>
      <c r="D893" s="374">
        <v>7</v>
      </c>
      <c r="E893" s="374">
        <v>8</v>
      </c>
      <c r="F893" s="374">
        <v>2016</v>
      </c>
      <c r="G893" s="375">
        <v>2301.6691000000001</v>
      </c>
    </row>
    <row r="894" spans="2:7" x14ac:dyDescent="0.2">
      <c r="B894" s="209"/>
      <c r="C894" s="374">
        <v>3</v>
      </c>
      <c r="D894" s="374">
        <v>7</v>
      </c>
      <c r="E894" s="374">
        <v>8</v>
      </c>
      <c r="F894" s="374">
        <v>2016</v>
      </c>
      <c r="G894" s="375">
        <v>2245.1205</v>
      </c>
    </row>
    <row r="895" spans="2:7" x14ac:dyDescent="0.2">
      <c r="B895" s="209"/>
      <c r="C895" s="374">
        <v>4</v>
      </c>
      <c r="D895" s="374">
        <v>7</v>
      </c>
      <c r="E895" s="374">
        <v>8</v>
      </c>
      <c r="F895" s="374">
        <v>2016</v>
      </c>
      <c r="G895" s="375">
        <v>2232.4537999999998</v>
      </c>
    </row>
    <row r="896" spans="2:7" x14ac:dyDescent="0.2">
      <c r="B896" s="209"/>
      <c r="C896" s="374">
        <v>5</v>
      </c>
      <c r="D896" s="374">
        <v>7</v>
      </c>
      <c r="E896" s="374">
        <v>8</v>
      </c>
      <c r="F896" s="374">
        <v>2016</v>
      </c>
      <c r="G896" s="375">
        <v>2255.2003</v>
      </c>
    </row>
    <row r="897" spans="2:7" x14ac:dyDescent="0.2">
      <c r="B897" s="209"/>
      <c r="C897" s="374">
        <v>6</v>
      </c>
      <c r="D897" s="374">
        <v>7</v>
      </c>
      <c r="E897" s="374">
        <v>8</v>
      </c>
      <c r="F897" s="374">
        <v>2016</v>
      </c>
      <c r="G897" s="375">
        <v>2244.2638999999999</v>
      </c>
    </row>
    <row r="898" spans="2:7" x14ac:dyDescent="0.2">
      <c r="B898" s="209"/>
      <c r="C898" s="374">
        <v>7</v>
      </c>
      <c r="D898" s="374">
        <v>7</v>
      </c>
      <c r="E898" s="374">
        <v>8</v>
      </c>
      <c r="F898" s="374">
        <v>2016</v>
      </c>
      <c r="G898" s="375">
        <v>2238.9023000000002</v>
      </c>
    </row>
    <row r="899" spans="2:7" x14ac:dyDescent="0.2">
      <c r="B899" s="209"/>
      <c r="C899" s="374">
        <v>8</v>
      </c>
      <c r="D899" s="374">
        <v>7</v>
      </c>
      <c r="E899" s="374">
        <v>8</v>
      </c>
      <c r="F899" s="374">
        <v>2016</v>
      </c>
      <c r="G899" s="375">
        <v>2183.6817000000001</v>
      </c>
    </row>
    <row r="900" spans="2:7" x14ac:dyDescent="0.2">
      <c r="B900" s="209"/>
      <c r="C900" s="374">
        <v>9</v>
      </c>
      <c r="D900" s="374">
        <v>7</v>
      </c>
      <c r="E900" s="374">
        <v>8</v>
      </c>
      <c r="F900" s="374">
        <v>2016</v>
      </c>
      <c r="G900" s="375">
        <v>2150.5427</v>
      </c>
    </row>
    <row r="901" spans="2:7" x14ac:dyDescent="0.2">
      <c r="B901" s="209"/>
      <c r="C901" s="374">
        <v>10</v>
      </c>
      <c r="D901" s="374">
        <v>7</v>
      </c>
      <c r="E901" s="374">
        <v>8</v>
      </c>
      <c r="F901" s="374">
        <v>2016</v>
      </c>
      <c r="G901" s="375">
        <v>2118.7746000000002</v>
      </c>
    </row>
    <row r="902" spans="2:7" x14ac:dyDescent="0.2">
      <c r="B902" s="209"/>
      <c r="C902" s="374">
        <v>11</v>
      </c>
      <c r="D902" s="374">
        <v>7</v>
      </c>
      <c r="E902" s="374">
        <v>8</v>
      </c>
      <c r="F902" s="374">
        <v>2016</v>
      </c>
      <c r="G902" s="375">
        <v>2108.4490999999998</v>
      </c>
    </row>
    <row r="903" spans="2:7" x14ac:dyDescent="0.2">
      <c r="B903" s="209"/>
      <c r="C903" s="374">
        <v>12</v>
      </c>
      <c r="D903" s="374">
        <v>7</v>
      </c>
      <c r="E903" s="374">
        <v>8</v>
      </c>
      <c r="F903" s="374">
        <v>2016</v>
      </c>
      <c r="G903" s="375">
        <v>2164.3552</v>
      </c>
    </row>
    <row r="904" spans="2:7" x14ac:dyDescent="0.2">
      <c r="B904" s="209"/>
      <c r="C904" s="374">
        <v>13</v>
      </c>
      <c r="D904" s="374">
        <v>7</v>
      </c>
      <c r="E904" s="374">
        <v>8</v>
      </c>
      <c r="F904" s="374">
        <v>2016</v>
      </c>
      <c r="G904" s="375">
        <v>2202.2231999999999</v>
      </c>
    </row>
    <row r="905" spans="2:7" x14ac:dyDescent="0.2">
      <c r="B905" s="209"/>
      <c r="C905" s="374">
        <v>14</v>
      </c>
      <c r="D905" s="374">
        <v>7</v>
      </c>
      <c r="E905" s="374">
        <v>8</v>
      </c>
      <c r="F905" s="374">
        <v>2016</v>
      </c>
      <c r="G905" s="375">
        <v>2230.2233999999999</v>
      </c>
    </row>
    <row r="906" spans="2:7" x14ac:dyDescent="0.2">
      <c r="B906" s="209"/>
      <c r="C906" s="374">
        <v>15</v>
      </c>
      <c r="D906" s="374">
        <v>7</v>
      </c>
      <c r="E906" s="374">
        <v>8</v>
      </c>
      <c r="F906" s="374">
        <v>2016</v>
      </c>
      <c r="G906" s="375">
        <v>2222.0331999999999</v>
      </c>
    </row>
    <row r="907" spans="2:7" x14ac:dyDescent="0.2">
      <c r="B907" s="209"/>
      <c r="C907" s="374">
        <v>16</v>
      </c>
      <c r="D907" s="374">
        <v>7</v>
      </c>
      <c r="E907" s="374">
        <v>8</v>
      </c>
      <c r="F907" s="374">
        <v>2016</v>
      </c>
      <c r="G907" s="375">
        <v>2198.0037000000002</v>
      </c>
    </row>
    <row r="908" spans="2:7" x14ac:dyDescent="0.2">
      <c r="B908" s="209"/>
      <c r="C908" s="374">
        <v>17</v>
      </c>
      <c r="D908" s="374">
        <v>7</v>
      </c>
      <c r="E908" s="374">
        <v>8</v>
      </c>
      <c r="F908" s="374">
        <v>2016</v>
      </c>
      <c r="G908" s="375">
        <v>2226.1952000000001</v>
      </c>
    </row>
    <row r="909" spans="2:7" x14ac:dyDescent="0.2">
      <c r="B909" s="209"/>
      <c r="C909" s="374">
        <v>18</v>
      </c>
      <c r="D909" s="374">
        <v>7</v>
      </c>
      <c r="E909" s="374">
        <v>8</v>
      </c>
      <c r="F909" s="374">
        <v>2016</v>
      </c>
      <c r="G909" s="375">
        <v>2240.7982999999999</v>
      </c>
    </row>
    <row r="910" spans="2:7" x14ac:dyDescent="0.2">
      <c r="B910" s="209"/>
      <c r="C910" s="374">
        <v>19</v>
      </c>
      <c r="D910" s="374">
        <v>7</v>
      </c>
      <c r="E910" s="374">
        <v>8</v>
      </c>
      <c r="F910" s="374">
        <v>2016</v>
      </c>
      <c r="G910" s="375">
        <v>2318.5223000000001</v>
      </c>
    </row>
    <row r="911" spans="2:7" x14ac:dyDescent="0.2">
      <c r="B911" s="209"/>
      <c r="C911" s="374">
        <v>20</v>
      </c>
      <c r="D911" s="374">
        <v>7</v>
      </c>
      <c r="E911" s="374">
        <v>8</v>
      </c>
      <c r="F911" s="374">
        <v>2016</v>
      </c>
      <c r="G911" s="375">
        <v>2316.6293999999998</v>
      </c>
    </row>
    <row r="912" spans="2:7" x14ac:dyDescent="0.2">
      <c r="B912" s="209"/>
      <c r="C912" s="374">
        <v>21</v>
      </c>
      <c r="D912" s="374">
        <v>7</v>
      </c>
      <c r="E912" s="374">
        <v>8</v>
      </c>
      <c r="F912" s="374">
        <v>2016</v>
      </c>
      <c r="G912" s="375">
        <v>2277.4796000000001</v>
      </c>
    </row>
    <row r="913" spans="2:7" x14ac:dyDescent="0.2">
      <c r="B913" s="209"/>
      <c r="C913" s="374">
        <v>22</v>
      </c>
      <c r="D913" s="374">
        <v>7</v>
      </c>
      <c r="E913" s="374">
        <v>8</v>
      </c>
      <c r="F913" s="374">
        <v>2016</v>
      </c>
      <c r="G913" s="375">
        <v>2328.6754999999998</v>
      </c>
    </row>
    <row r="914" spans="2:7" x14ac:dyDescent="0.2">
      <c r="B914" s="209"/>
      <c r="C914" s="374">
        <v>23</v>
      </c>
      <c r="D914" s="374">
        <v>7</v>
      </c>
      <c r="E914" s="374">
        <v>8</v>
      </c>
      <c r="F914" s="374">
        <v>2016</v>
      </c>
      <c r="G914" s="375">
        <v>2342.0729000000001</v>
      </c>
    </row>
    <row r="915" spans="2:7" x14ac:dyDescent="0.2">
      <c r="B915" s="209"/>
      <c r="C915" s="374">
        <v>24</v>
      </c>
      <c r="D915" s="374">
        <v>7</v>
      </c>
      <c r="E915" s="374">
        <v>8</v>
      </c>
      <c r="F915" s="374">
        <v>2016</v>
      </c>
      <c r="G915" s="375">
        <v>2325.5688</v>
      </c>
    </row>
    <row r="916" spans="2:7" x14ac:dyDescent="0.2">
      <c r="B916" s="209"/>
      <c r="C916" s="374">
        <v>1</v>
      </c>
      <c r="D916" s="374">
        <v>8</v>
      </c>
      <c r="E916" s="374">
        <v>8</v>
      </c>
      <c r="F916" s="374">
        <v>2016</v>
      </c>
      <c r="G916" s="375">
        <v>2277.3555999999999</v>
      </c>
    </row>
    <row r="917" spans="2:7" x14ac:dyDescent="0.2">
      <c r="B917" s="209"/>
      <c r="C917" s="374">
        <v>2</v>
      </c>
      <c r="D917" s="374">
        <v>8</v>
      </c>
      <c r="E917" s="374">
        <v>8</v>
      </c>
      <c r="F917" s="374">
        <v>2016</v>
      </c>
      <c r="G917" s="375">
        <v>2259.8145</v>
      </c>
    </row>
    <row r="918" spans="2:7" x14ac:dyDescent="0.2">
      <c r="B918" s="209"/>
      <c r="C918" s="374">
        <v>3</v>
      </c>
      <c r="D918" s="374">
        <v>8</v>
      </c>
      <c r="E918" s="374">
        <v>8</v>
      </c>
      <c r="F918" s="374">
        <v>2016</v>
      </c>
      <c r="G918" s="375">
        <v>2238.4987000000001</v>
      </c>
    </row>
    <row r="919" spans="2:7" x14ac:dyDescent="0.2">
      <c r="B919" s="209"/>
      <c r="C919" s="374">
        <v>4</v>
      </c>
      <c r="D919" s="374">
        <v>8</v>
      </c>
      <c r="E919" s="374">
        <v>8</v>
      </c>
      <c r="F919" s="374">
        <v>2016</v>
      </c>
      <c r="G919" s="375">
        <v>2242.1192000000001</v>
      </c>
    </row>
    <row r="920" spans="2:7" x14ac:dyDescent="0.2">
      <c r="B920" s="209"/>
      <c r="C920" s="374">
        <v>5</v>
      </c>
      <c r="D920" s="374">
        <v>8</v>
      </c>
      <c r="E920" s="374">
        <v>8</v>
      </c>
      <c r="F920" s="374">
        <v>2016</v>
      </c>
      <c r="G920" s="375">
        <v>2255.1235000000001</v>
      </c>
    </row>
    <row r="921" spans="2:7" x14ac:dyDescent="0.2">
      <c r="B921" s="209"/>
      <c r="C921" s="374">
        <v>6</v>
      </c>
      <c r="D921" s="374">
        <v>8</v>
      </c>
      <c r="E921" s="374">
        <v>8</v>
      </c>
      <c r="F921" s="374">
        <v>2016</v>
      </c>
      <c r="G921" s="375">
        <v>2271.6439</v>
      </c>
    </row>
    <row r="922" spans="2:7" x14ac:dyDescent="0.2">
      <c r="B922" s="209"/>
      <c r="C922" s="374">
        <v>7</v>
      </c>
      <c r="D922" s="374">
        <v>8</v>
      </c>
      <c r="E922" s="374">
        <v>8</v>
      </c>
      <c r="F922" s="374">
        <v>2016</v>
      </c>
      <c r="G922" s="375">
        <v>2303.3541</v>
      </c>
    </row>
    <row r="923" spans="2:7" x14ac:dyDescent="0.2">
      <c r="B923" s="209"/>
      <c r="C923" s="374">
        <v>8</v>
      </c>
      <c r="D923" s="374">
        <v>8</v>
      </c>
      <c r="E923" s="374">
        <v>8</v>
      </c>
      <c r="F923" s="374">
        <v>2016</v>
      </c>
      <c r="G923" s="375">
        <v>2302.7193000000002</v>
      </c>
    </row>
    <row r="924" spans="2:7" x14ac:dyDescent="0.2">
      <c r="B924" s="209"/>
      <c r="C924" s="374">
        <v>9</v>
      </c>
      <c r="D924" s="374">
        <v>8</v>
      </c>
      <c r="E924" s="374">
        <v>8</v>
      </c>
      <c r="F924" s="374">
        <v>2016</v>
      </c>
      <c r="G924" s="375">
        <v>2274.3921</v>
      </c>
    </row>
    <row r="925" spans="2:7" x14ac:dyDescent="0.2">
      <c r="B925" s="209"/>
      <c r="C925" s="374">
        <v>10</v>
      </c>
      <c r="D925" s="374">
        <v>8</v>
      </c>
      <c r="E925" s="374">
        <v>8</v>
      </c>
      <c r="F925" s="374">
        <v>2016</v>
      </c>
      <c r="G925" s="375">
        <v>2264.6898000000001</v>
      </c>
    </row>
    <row r="926" spans="2:7" x14ac:dyDescent="0.2">
      <c r="B926" s="209"/>
      <c r="C926" s="374">
        <v>11</v>
      </c>
      <c r="D926" s="374">
        <v>8</v>
      </c>
      <c r="E926" s="374">
        <v>8</v>
      </c>
      <c r="F926" s="374">
        <v>2016</v>
      </c>
      <c r="G926" s="375">
        <v>2230.9259000000002</v>
      </c>
    </row>
    <row r="927" spans="2:7" x14ac:dyDescent="0.2">
      <c r="B927" s="209"/>
      <c r="C927" s="374">
        <v>12</v>
      </c>
      <c r="D927" s="374">
        <v>8</v>
      </c>
      <c r="E927" s="374">
        <v>8</v>
      </c>
      <c r="F927" s="374">
        <v>2016</v>
      </c>
      <c r="G927" s="375">
        <v>2236.3939</v>
      </c>
    </row>
    <row r="928" spans="2:7" x14ac:dyDescent="0.2">
      <c r="B928" s="209"/>
      <c r="C928" s="374">
        <v>13</v>
      </c>
      <c r="D928" s="374">
        <v>8</v>
      </c>
      <c r="E928" s="374">
        <v>8</v>
      </c>
      <c r="F928" s="374">
        <v>2016</v>
      </c>
      <c r="G928" s="375">
        <v>2259.5041999999999</v>
      </c>
    </row>
    <row r="929" spans="2:7" x14ac:dyDescent="0.2">
      <c r="B929" s="209"/>
      <c r="C929" s="374">
        <v>14</v>
      </c>
      <c r="D929" s="374">
        <v>8</v>
      </c>
      <c r="E929" s="374">
        <v>8</v>
      </c>
      <c r="F929" s="374">
        <v>2016</v>
      </c>
      <c r="G929" s="375">
        <v>2240.8942000000002</v>
      </c>
    </row>
    <row r="930" spans="2:7" x14ac:dyDescent="0.2">
      <c r="B930" s="209"/>
      <c r="C930" s="374">
        <v>15</v>
      </c>
      <c r="D930" s="374">
        <v>8</v>
      </c>
      <c r="E930" s="374">
        <v>8</v>
      </c>
      <c r="F930" s="374">
        <v>2016</v>
      </c>
      <c r="G930" s="375">
        <v>2221.9686999999999</v>
      </c>
    </row>
    <row r="931" spans="2:7" x14ac:dyDescent="0.2">
      <c r="B931" s="209"/>
      <c r="C931" s="374">
        <v>16</v>
      </c>
      <c r="D931" s="374">
        <v>8</v>
      </c>
      <c r="E931" s="374">
        <v>8</v>
      </c>
      <c r="F931" s="374">
        <v>2016</v>
      </c>
      <c r="G931" s="375">
        <v>2206.6972999999998</v>
      </c>
    </row>
    <row r="932" spans="2:7" x14ac:dyDescent="0.2">
      <c r="B932" s="209"/>
      <c r="C932" s="374">
        <v>17</v>
      </c>
      <c r="D932" s="374">
        <v>8</v>
      </c>
      <c r="E932" s="374">
        <v>8</v>
      </c>
      <c r="F932" s="374">
        <v>2016</v>
      </c>
      <c r="G932" s="375">
        <v>2224.4778999999999</v>
      </c>
    </row>
    <row r="933" spans="2:7" x14ac:dyDescent="0.2">
      <c r="B933" s="209"/>
      <c r="C933" s="374">
        <v>18</v>
      </c>
      <c r="D933" s="374">
        <v>8</v>
      </c>
      <c r="E933" s="374">
        <v>8</v>
      </c>
      <c r="F933" s="374">
        <v>2016</v>
      </c>
      <c r="G933" s="375">
        <v>2228.1057999999998</v>
      </c>
    </row>
    <row r="934" spans="2:7" x14ac:dyDescent="0.2">
      <c r="B934" s="209"/>
      <c r="C934" s="374">
        <v>19</v>
      </c>
      <c r="D934" s="374">
        <v>8</v>
      </c>
      <c r="E934" s="374">
        <v>8</v>
      </c>
      <c r="F934" s="374">
        <v>2016</v>
      </c>
      <c r="G934" s="375">
        <v>2280.3434000000002</v>
      </c>
    </row>
    <row r="935" spans="2:7" x14ac:dyDescent="0.2">
      <c r="B935" s="209"/>
      <c r="C935" s="374">
        <v>20</v>
      </c>
      <c r="D935" s="374">
        <v>8</v>
      </c>
      <c r="E935" s="374">
        <v>8</v>
      </c>
      <c r="F935" s="374">
        <v>2016</v>
      </c>
      <c r="G935" s="375">
        <v>2325.6675</v>
      </c>
    </row>
    <row r="936" spans="2:7" x14ac:dyDescent="0.2">
      <c r="B936" s="209"/>
      <c r="C936" s="374">
        <v>21</v>
      </c>
      <c r="D936" s="374">
        <v>8</v>
      </c>
      <c r="E936" s="374">
        <v>8</v>
      </c>
      <c r="F936" s="374">
        <v>2016</v>
      </c>
      <c r="G936" s="375">
        <v>2275.2890000000002</v>
      </c>
    </row>
    <row r="937" spans="2:7" x14ac:dyDescent="0.2">
      <c r="B937" s="209"/>
      <c r="C937" s="374">
        <v>22</v>
      </c>
      <c r="D937" s="374">
        <v>8</v>
      </c>
      <c r="E937" s="374">
        <v>8</v>
      </c>
      <c r="F937" s="374">
        <v>2016</v>
      </c>
      <c r="G937" s="375">
        <v>2324.0774999999999</v>
      </c>
    </row>
    <row r="938" spans="2:7" x14ac:dyDescent="0.2">
      <c r="B938" s="209"/>
      <c r="C938" s="374">
        <v>23</v>
      </c>
      <c r="D938" s="374">
        <v>8</v>
      </c>
      <c r="E938" s="374">
        <v>8</v>
      </c>
      <c r="F938" s="374">
        <v>2016</v>
      </c>
      <c r="G938" s="375">
        <v>2323.1442999999999</v>
      </c>
    </row>
    <row r="939" spans="2:7" x14ac:dyDescent="0.2">
      <c r="B939" s="209"/>
      <c r="C939" s="374">
        <v>24</v>
      </c>
      <c r="D939" s="374">
        <v>8</v>
      </c>
      <c r="E939" s="374">
        <v>8</v>
      </c>
      <c r="F939" s="374">
        <v>2016</v>
      </c>
      <c r="G939" s="375">
        <v>2292.5347000000002</v>
      </c>
    </row>
    <row r="940" spans="2:7" x14ac:dyDescent="0.2">
      <c r="B940" s="209"/>
      <c r="C940" s="374">
        <v>1</v>
      </c>
      <c r="D940" s="374">
        <v>9</v>
      </c>
      <c r="E940" s="374">
        <v>8</v>
      </c>
      <c r="F940" s="374">
        <v>2016</v>
      </c>
      <c r="G940" s="375">
        <v>2304.0689000000002</v>
      </c>
    </row>
    <row r="941" spans="2:7" x14ac:dyDescent="0.2">
      <c r="B941" s="209"/>
      <c r="C941" s="374">
        <v>2</v>
      </c>
      <c r="D941" s="374">
        <v>9</v>
      </c>
      <c r="E941" s="374">
        <v>8</v>
      </c>
      <c r="F941" s="374">
        <v>2016</v>
      </c>
      <c r="G941" s="375">
        <v>2264.7190999999998</v>
      </c>
    </row>
    <row r="942" spans="2:7" x14ac:dyDescent="0.2">
      <c r="B942" s="209"/>
      <c r="C942" s="374">
        <v>3</v>
      </c>
      <c r="D942" s="374">
        <v>9</v>
      </c>
      <c r="E942" s="374">
        <v>8</v>
      </c>
      <c r="F942" s="374">
        <v>2016</v>
      </c>
      <c r="G942" s="375">
        <v>2241.1376</v>
      </c>
    </row>
    <row r="943" spans="2:7" x14ac:dyDescent="0.2">
      <c r="B943" s="209"/>
      <c r="C943" s="374">
        <v>4</v>
      </c>
      <c r="D943" s="374">
        <v>9</v>
      </c>
      <c r="E943" s="374">
        <v>8</v>
      </c>
      <c r="F943" s="374">
        <v>2016</v>
      </c>
      <c r="G943" s="375">
        <v>2234.7611000000002</v>
      </c>
    </row>
    <row r="944" spans="2:7" x14ac:dyDescent="0.2">
      <c r="B944" s="209"/>
      <c r="C944" s="374">
        <v>5</v>
      </c>
      <c r="D944" s="374">
        <v>9</v>
      </c>
      <c r="E944" s="374">
        <v>8</v>
      </c>
      <c r="F944" s="374">
        <v>2016</v>
      </c>
      <c r="G944" s="375">
        <v>2246.5691999999999</v>
      </c>
    </row>
    <row r="945" spans="2:7" x14ac:dyDescent="0.2">
      <c r="B945" s="209"/>
      <c r="C945" s="374">
        <v>6</v>
      </c>
      <c r="D945" s="374">
        <v>9</v>
      </c>
      <c r="E945" s="374">
        <v>8</v>
      </c>
      <c r="F945" s="374">
        <v>2016</v>
      </c>
      <c r="G945" s="375">
        <v>2242.3382999999999</v>
      </c>
    </row>
    <row r="946" spans="2:7" x14ac:dyDescent="0.2">
      <c r="B946" s="209"/>
      <c r="C946" s="374">
        <v>7</v>
      </c>
      <c r="D946" s="374">
        <v>9</v>
      </c>
      <c r="E946" s="374">
        <v>8</v>
      </c>
      <c r="F946" s="374">
        <v>2016</v>
      </c>
      <c r="G946" s="375">
        <v>2254.2003</v>
      </c>
    </row>
    <row r="947" spans="2:7" x14ac:dyDescent="0.2">
      <c r="B947" s="209"/>
      <c r="C947" s="374">
        <v>8</v>
      </c>
      <c r="D947" s="374">
        <v>9</v>
      </c>
      <c r="E947" s="374">
        <v>8</v>
      </c>
      <c r="F947" s="374">
        <v>2016</v>
      </c>
      <c r="G947" s="375">
        <v>2225.9911999999999</v>
      </c>
    </row>
    <row r="948" spans="2:7" x14ac:dyDescent="0.2">
      <c r="B948" s="209"/>
      <c r="C948" s="374">
        <v>9</v>
      </c>
      <c r="D948" s="374">
        <v>9</v>
      </c>
      <c r="E948" s="374">
        <v>8</v>
      </c>
      <c r="F948" s="374">
        <v>2016</v>
      </c>
      <c r="G948" s="375">
        <v>2151.8505</v>
      </c>
    </row>
    <row r="949" spans="2:7" x14ac:dyDescent="0.2">
      <c r="B949" s="209"/>
      <c r="C949" s="374">
        <v>10</v>
      </c>
      <c r="D949" s="374">
        <v>9</v>
      </c>
      <c r="E949" s="374">
        <v>8</v>
      </c>
      <c r="F949" s="374">
        <v>2016</v>
      </c>
      <c r="G949" s="375">
        <v>2105.2764999999999</v>
      </c>
    </row>
    <row r="950" spans="2:7" x14ac:dyDescent="0.2">
      <c r="B950" s="209"/>
      <c r="C950" s="374">
        <v>11</v>
      </c>
      <c r="D950" s="374">
        <v>9</v>
      </c>
      <c r="E950" s="374">
        <v>8</v>
      </c>
      <c r="F950" s="374">
        <v>2016</v>
      </c>
      <c r="G950" s="375">
        <v>2134.2033000000001</v>
      </c>
    </row>
    <row r="951" spans="2:7" x14ac:dyDescent="0.2">
      <c r="B951" s="209"/>
      <c r="C951" s="374">
        <v>12</v>
      </c>
      <c r="D951" s="374">
        <v>9</v>
      </c>
      <c r="E951" s="374">
        <v>8</v>
      </c>
      <c r="F951" s="374">
        <v>2016</v>
      </c>
      <c r="G951" s="375">
        <v>2142.1341000000002</v>
      </c>
    </row>
    <row r="952" spans="2:7" x14ac:dyDescent="0.2">
      <c r="B952" s="209"/>
      <c r="C952" s="374">
        <v>13</v>
      </c>
      <c r="D952" s="374">
        <v>9</v>
      </c>
      <c r="E952" s="374">
        <v>8</v>
      </c>
      <c r="F952" s="374">
        <v>2016</v>
      </c>
      <c r="G952" s="375">
        <v>2126.5059000000001</v>
      </c>
    </row>
    <row r="953" spans="2:7" x14ac:dyDescent="0.2">
      <c r="B953" s="209"/>
      <c r="C953" s="374">
        <v>14</v>
      </c>
      <c r="D953" s="374">
        <v>9</v>
      </c>
      <c r="E953" s="374">
        <v>8</v>
      </c>
      <c r="F953" s="374">
        <v>2016</v>
      </c>
      <c r="G953" s="375">
        <v>2148.3346999999999</v>
      </c>
    </row>
    <row r="954" spans="2:7" x14ac:dyDescent="0.2">
      <c r="B954" s="209"/>
      <c r="C954" s="374">
        <v>15</v>
      </c>
      <c r="D954" s="374">
        <v>9</v>
      </c>
      <c r="E954" s="374">
        <v>8</v>
      </c>
      <c r="F954" s="374">
        <v>2016</v>
      </c>
      <c r="G954" s="375">
        <v>2132.1217000000001</v>
      </c>
    </row>
    <row r="955" spans="2:7" x14ac:dyDescent="0.2">
      <c r="B955" s="209"/>
      <c r="C955" s="374">
        <v>16</v>
      </c>
      <c r="D955" s="374">
        <v>9</v>
      </c>
      <c r="E955" s="374">
        <v>8</v>
      </c>
      <c r="F955" s="374">
        <v>2016</v>
      </c>
      <c r="G955" s="375">
        <v>2107.2766999999999</v>
      </c>
    </row>
    <row r="956" spans="2:7" x14ac:dyDescent="0.2">
      <c r="B956" s="209"/>
      <c r="C956" s="374">
        <v>17</v>
      </c>
      <c r="D956" s="374">
        <v>9</v>
      </c>
      <c r="E956" s="374">
        <v>8</v>
      </c>
      <c r="F956" s="374">
        <v>2016</v>
      </c>
      <c r="G956" s="375">
        <v>2101.4448000000002</v>
      </c>
    </row>
    <row r="957" spans="2:7" x14ac:dyDescent="0.2">
      <c r="B957" s="209"/>
      <c r="C957" s="374">
        <v>18</v>
      </c>
      <c r="D957" s="374">
        <v>9</v>
      </c>
      <c r="E957" s="374">
        <v>8</v>
      </c>
      <c r="F957" s="374">
        <v>2016</v>
      </c>
      <c r="G957" s="375">
        <v>2104.5506999999998</v>
      </c>
    </row>
    <row r="958" spans="2:7" x14ac:dyDescent="0.2">
      <c r="B958" s="209"/>
      <c r="C958" s="374">
        <v>19</v>
      </c>
      <c r="D958" s="374">
        <v>9</v>
      </c>
      <c r="E958" s="374">
        <v>8</v>
      </c>
      <c r="F958" s="374">
        <v>2016</v>
      </c>
      <c r="G958" s="375">
        <v>2139.4104000000002</v>
      </c>
    </row>
    <row r="959" spans="2:7" x14ac:dyDescent="0.2">
      <c r="B959" s="209"/>
      <c r="C959" s="374">
        <v>20</v>
      </c>
      <c r="D959" s="374">
        <v>9</v>
      </c>
      <c r="E959" s="374">
        <v>8</v>
      </c>
      <c r="F959" s="374">
        <v>2016</v>
      </c>
      <c r="G959" s="375">
        <v>2184.6646000000001</v>
      </c>
    </row>
    <row r="960" spans="2:7" x14ac:dyDescent="0.2">
      <c r="B960" s="209"/>
      <c r="C960" s="374">
        <v>21</v>
      </c>
      <c r="D960" s="374">
        <v>9</v>
      </c>
      <c r="E960" s="374">
        <v>8</v>
      </c>
      <c r="F960" s="374">
        <v>2016</v>
      </c>
      <c r="G960" s="375">
        <v>2240.0147000000002</v>
      </c>
    </row>
    <row r="961" spans="2:7" x14ac:dyDescent="0.2">
      <c r="B961" s="209"/>
      <c r="C961" s="374">
        <v>22</v>
      </c>
      <c r="D961" s="374">
        <v>9</v>
      </c>
      <c r="E961" s="374">
        <v>8</v>
      </c>
      <c r="F961" s="374">
        <v>2016</v>
      </c>
      <c r="G961" s="375">
        <v>2273.1549</v>
      </c>
    </row>
    <row r="962" spans="2:7" x14ac:dyDescent="0.2">
      <c r="B962" s="209"/>
      <c r="C962" s="374">
        <v>23</v>
      </c>
      <c r="D962" s="374">
        <v>9</v>
      </c>
      <c r="E962" s="374">
        <v>8</v>
      </c>
      <c r="F962" s="374">
        <v>2016</v>
      </c>
      <c r="G962" s="375">
        <v>2251.8249999999998</v>
      </c>
    </row>
    <row r="963" spans="2:7" x14ac:dyDescent="0.2">
      <c r="B963" s="209"/>
      <c r="C963" s="374">
        <v>24</v>
      </c>
      <c r="D963" s="374">
        <v>9</v>
      </c>
      <c r="E963" s="374">
        <v>8</v>
      </c>
      <c r="F963" s="374">
        <v>2016</v>
      </c>
      <c r="G963" s="375">
        <v>2232.4241999999999</v>
      </c>
    </row>
    <row r="964" spans="2:7" x14ac:dyDescent="0.2">
      <c r="B964" s="209"/>
      <c r="C964" s="374">
        <v>1</v>
      </c>
      <c r="D964" s="374">
        <v>10</v>
      </c>
      <c r="E964" s="374">
        <v>8</v>
      </c>
      <c r="F964" s="374">
        <v>2016</v>
      </c>
      <c r="G964" s="375">
        <v>2176.9749999999999</v>
      </c>
    </row>
    <row r="965" spans="2:7" x14ac:dyDescent="0.2">
      <c r="B965" s="209"/>
      <c r="C965" s="374">
        <v>2</v>
      </c>
      <c r="D965" s="374">
        <v>10</v>
      </c>
      <c r="E965" s="374">
        <v>8</v>
      </c>
      <c r="F965" s="374">
        <v>2016</v>
      </c>
      <c r="G965" s="375">
        <v>2281.6183000000001</v>
      </c>
    </row>
    <row r="966" spans="2:7" x14ac:dyDescent="0.2">
      <c r="B966" s="209"/>
      <c r="C966" s="374">
        <v>3</v>
      </c>
      <c r="D966" s="374">
        <v>10</v>
      </c>
      <c r="E966" s="374">
        <v>8</v>
      </c>
      <c r="F966" s="374">
        <v>2016</v>
      </c>
      <c r="G966" s="375">
        <v>2242.1990999999998</v>
      </c>
    </row>
    <row r="967" spans="2:7" x14ac:dyDescent="0.2">
      <c r="B967" s="209"/>
      <c r="C967" s="374">
        <v>4</v>
      </c>
      <c r="D967" s="374">
        <v>10</v>
      </c>
      <c r="E967" s="374">
        <v>8</v>
      </c>
      <c r="F967" s="374">
        <v>2016</v>
      </c>
      <c r="G967" s="375">
        <v>2233.7127</v>
      </c>
    </row>
    <row r="968" spans="2:7" x14ac:dyDescent="0.2">
      <c r="B968" s="209"/>
      <c r="C968" s="374">
        <v>5</v>
      </c>
      <c r="D968" s="374">
        <v>10</v>
      </c>
      <c r="E968" s="374">
        <v>8</v>
      </c>
      <c r="F968" s="374">
        <v>2016</v>
      </c>
      <c r="G968" s="375">
        <v>2232.7916</v>
      </c>
    </row>
    <row r="969" spans="2:7" x14ac:dyDescent="0.2">
      <c r="B969" s="209"/>
      <c r="C969" s="374">
        <v>6</v>
      </c>
      <c r="D969" s="374">
        <v>10</v>
      </c>
      <c r="E969" s="374">
        <v>8</v>
      </c>
      <c r="F969" s="374">
        <v>2016</v>
      </c>
      <c r="G969" s="375">
        <v>2210.8535000000002</v>
      </c>
    </row>
    <row r="970" spans="2:7" x14ac:dyDescent="0.2">
      <c r="B970" s="209"/>
      <c r="C970" s="374">
        <v>7</v>
      </c>
      <c r="D970" s="374">
        <v>10</v>
      </c>
      <c r="E970" s="374">
        <v>8</v>
      </c>
      <c r="F970" s="374">
        <v>2016</v>
      </c>
      <c r="G970" s="375">
        <v>2244.9712</v>
      </c>
    </row>
    <row r="971" spans="2:7" x14ac:dyDescent="0.2">
      <c r="B971" s="209"/>
      <c r="C971" s="374">
        <v>8</v>
      </c>
      <c r="D971" s="374">
        <v>10</v>
      </c>
      <c r="E971" s="374">
        <v>8</v>
      </c>
      <c r="F971" s="374">
        <v>2016</v>
      </c>
      <c r="G971" s="375">
        <v>2207.7257</v>
      </c>
    </row>
    <row r="972" spans="2:7" x14ac:dyDescent="0.2">
      <c r="B972" s="209"/>
      <c r="C972" s="374">
        <v>9</v>
      </c>
      <c r="D972" s="374">
        <v>10</v>
      </c>
      <c r="E972" s="374">
        <v>8</v>
      </c>
      <c r="F972" s="374">
        <v>2016</v>
      </c>
      <c r="G972" s="375">
        <v>2170.3065000000001</v>
      </c>
    </row>
    <row r="973" spans="2:7" x14ac:dyDescent="0.2">
      <c r="B973" s="209"/>
      <c r="C973" s="374">
        <v>10</v>
      </c>
      <c r="D973" s="374">
        <v>10</v>
      </c>
      <c r="E973" s="374">
        <v>8</v>
      </c>
      <c r="F973" s="374">
        <v>2016</v>
      </c>
      <c r="G973" s="375">
        <v>2128.4994000000002</v>
      </c>
    </row>
    <row r="974" spans="2:7" x14ac:dyDescent="0.2">
      <c r="B974" s="209"/>
      <c r="C974" s="374">
        <v>11</v>
      </c>
      <c r="D974" s="374">
        <v>10</v>
      </c>
      <c r="E974" s="374">
        <v>8</v>
      </c>
      <c r="F974" s="374">
        <v>2016</v>
      </c>
      <c r="G974" s="375">
        <v>2108.5915</v>
      </c>
    </row>
    <row r="975" spans="2:7" x14ac:dyDescent="0.2">
      <c r="B975" s="209"/>
      <c r="C975" s="374">
        <v>12</v>
      </c>
      <c r="D975" s="374">
        <v>10</v>
      </c>
      <c r="E975" s="374">
        <v>8</v>
      </c>
      <c r="F975" s="374">
        <v>2016</v>
      </c>
      <c r="G975" s="375">
        <v>2114.3481999999999</v>
      </c>
    </row>
    <row r="976" spans="2:7" x14ac:dyDescent="0.2">
      <c r="B976" s="209"/>
      <c r="C976" s="374">
        <v>13</v>
      </c>
      <c r="D976" s="374">
        <v>10</v>
      </c>
      <c r="E976" s="374">
        <v>8</v>
      </c>
      <c r="F976" s="374">
        <v>2016</v>
      </c>
      <c r="G976" s="375">
        <v>2138.4551999999999</v>
      </c>
    </row>
    <row r="977" spans="2:7" x14ac:dyDescent="0.2">
      <c r="B977" s="209"/>
      <c r="C977" s="374">
        <v>14</v>
      </c>
      <c r="D977" s="374">
        <v>10</v>
      </c>
      <c r="E977" s="374">
        <v>8</v>
      </c>
      <c r="F977" s="374">
        <v>2016</v>
      </c>
      <c r="G977" s="375">
        <v>2150.0628000000002</v>
      </c>
    </row>
    <row r="978" spans="2:7" x14ac:dyDescent="0.2">
      <c r="B978" s="209"/>
      <c r="C978" s="374">
        <v>15</v>
      </c>
      <c r="D978" s="374">
        <v>10</v>
      </c>
      <c r="E978" s="374">
        <v>8</v>
      </c>
      <c r="F978" s="374">
        <v>2016</v>
      </c>
      <c r="G978" s="375">
        <v>2113.5126</v>
      </c>
    </row>
    <row r="979" spans="2:7" x14ac:dyDescent="0.2">
      <c r="B979" s="209"/>
      <c r="C979" s="374">
        <v>16</v>
      </c>
      <c r="D979" s="374">
        <v>10</v>
      </c>
      <c r="E979" s="374">
        <v>8</v>
      </c>
      <c r="F979" s="374">
        <v>2016</v>
      </c>
      <c r="G979" s="375">
        <v>2057.4555</v>
      </c>
    </row>
    <row r="980" spans="2:7" x14ac:dyDescent="0.2">
      <c r="B980" s="209"/>
      <c r="C980" s="374">
        <v>17</v>
      </c>
      <c r="D980" s="374">
        <v>10</v>
      </c>
      <c r="E980" s="374">
        <v>8</v>
      </c>
      <c r="F980" s="374">
        <v>2016</v>
      </c>
      <c r="G980" s="375">
        <v>2061.2896999999998</v>
      </c>
    </row>
    <row r="981" spans="2:7" x14ac:dyDescent="0.2">
      <c r="B981" s="209"/>
      <c r="C981" s="374">
        <v>18</v>
      </c>
      <c r="D981" s="374">
        <v>10</v>
      </c>
      <c r="E981" s="374">
        <v>8</v>
      </c>
      <c r="F981" s="374">
        <v>2016</v>
      </c>
      <c r="G981" s="375">
        <v>2057.8694</v>
      </c>
    </row>
    <row r="982" spans="2:7" x14ac:dyDescent="0.2">
      <c r="B982" s="209"/>
      <c r="C982" s="374">
        <v>19</v>
      </c>
      <c r="D982" s="374">
        <v>10</v>
      </c>
      <c r="E982" s="374">
        <v>8</v>
      </c>
      <c r="F982" s="374">
        <v>2016</v>
      </c>
      <c r="G982" s="375">
        <v>2147.2012</v>
      </c>
    </row>
    <row r="983" spans="2:7" x14ac:dyDescent="0.2">
      <c r="B983" s="209"/>
      <c r="C983" s="374">
        <v>20</v>
      </c>
      <c r="D983" s="374">
        <v>10</v>
      </c>
      <c r="E983" s="374">
        <v>8</v>
      </c>
      <c r="F983" s="374">
        <v>2016</v>
      </c>
      <c r="G983" s="375">
        <v>2243.4223999999999</v>
      </c>
    </row>
    <row r="984" spans="2:7" x14ac:dyDescent="0.2">
      <c r="B984" s="209"/>
      <c r="C984" s="374">
        <v>21</v>
      </c>
      <c r="D984" s="374">
        <v>10</v>
      </c>
      <c r="E984" s="374">
        <v>8</v>
      </c>
      <c r="F984" s="374">
        <v>2016</v>
      </c>
      <c r="G984" s="375">
        <v>2165.1273000000001</v>
      </c>
    </row>
    <row r="985" spans="2:7" x14ac:dyDescent="0.2">
      <c r="B985" s="209"/>
      <c r="C985" s="374">
        <v>22</v>
      </c>
      <c r="D985" s="374">
        <v>10</v>
      </c>
      <c r="E985" s="374">
        <v>8</v>
      </c>
      <c r="F985" s="374">
        <v>2016</v>
      </c>
      <c r="G985" s="375">
        <v>2268.3732</v>
      </c>
    </row>
    <row r="986" spans="2:7" x14ac:dyDescent="0.2">
      <c r="B986" s="209"/>
      <c r="C986" s="374">
        <v>23</v>
      </c>
      <c r="D986" s="374">
        <v>10</v>
      </c>
      <c r="E986" s="374">
        <v>8</v>
      </c>
      <c r="F986" s="374">
        <v>2016</v>
      </c>
      <c r="G986" s="375">
        <v>2302.8960000000002</v>
      </c>
    </row>
    <row r="987" spans="2:7" x14ac:dyDescent="0.2">
      <c r="B987" s="209"/>
      <c r="C987" s="374">
        <v>24</v>
      </c>
      <c r="D987" s="374">
        <v>10</v>
      </c>
      <c r="E987" s="374">
        <v>8</v>
      </c>
      <c r="F987" s="374">
        <v>2016</v>
      </c>
      <c r="G987" s="375">
        <v>2285.3789000000002</v>
      </c>
    </row>
    <row r="988" spans="2:7" x14ac:dyDescent="0.2">
      <c r="B988" s="209"/>
      <c r="C988" s="374">
        <v>1</v>
      </c>
      <c r="D988" s="374">
        <v>11</v>
      </c>
      <c r="E988" s="374">
        <v>8</v>
      </c>
      <c r="F988" s="374">
        <v>2016</v>
      </c>
      <c r="G988" s="375">
        <v>2265.5904999999998</v>
      </c>
    </row>
    <row r="989" spans="2:7" x14ac:dyDescent="0.2">
      <c r="B989" s="209"/>
      <c r="C989" s="374">
        <v>2</v>
      </c>
      <c r="D989" s="374">
        <v>11</v>
      </c>
      <c r="E989" s="374">
        <v>8</v>
      </c>
      <c r="F989" s="374">
        <v>2016</v>
      </c>
      <c r="G989" s="375">
        <v>2246.4016000000001</v>
      </c>
    </row>
    <row r="990" spans="2:7" x14ac:dyDescent="0.2">
      <c r="B990" s="209"/>
      <c r="C990" s="374">
        <v>3</v>
      </c>
      <c r="D990" s="374">
        <v>11</v>
      </c>
      <c r="E990" s="374">
        <v>8</v>
      </c>
      <c r="F990" s="374">
        <v>2016</v>
      </c>
      <c r="G990" s="375">
        <v>2218.5349000000001</v>
      </c>
    </row>
    <row r="991" spans="2:7" x14ac:dyDescent="0.2">
      <c r="B991" s="209"/>
      <c r="C991" s="374">
        <v>4</v>
      </c>
      <c r="D991" s="374">
        <v>11</v>
      </c>
      <c r="E991" s="374">
        <v>8</v>
      </c>
      <c r="F991" s="374">
        <v>2016</v>
      </c>
      <c r="G991" s="375">
        <v>2212.6676000000002</v>
      </c>
    </row>
    <row r="992" spans="2:7" x14ac:dyDescent="0.2">
      <c r="B992" s="209"/>
      <c r="C992" s="374">
        <v>5</v>
      </c>
      <c r="D992" s="374">
        <v>11</v>
      </c>
      <c r="E992" s="374">
        <v>8</v>
      </c>
      <c r="F992" s="374">
        <v>2016</v>
      </c>
      <c r="G992" s="375">
        <v>2212.8735999999999</v>
      </c>
    </row>
    <row r="993" spans="2:7" x14ac:dyDescent="0.2">
      <c r="B993" s="209"/>
      <c r="C993" s="374">
        <v>6</v>
      </c>
      <c r="D993" s="374">
        <v>11</v>
      </c>
      <c r="E993" s="374">
        <v>8</v>
      </c>
      <c r="F993" s="374">
        <v>2016</v>
      </c>
      <c r="G993" s="375">
        <v>2233.3200000000002</v>
      </c>
    </row>
    <row r="994" spans="2:7" x14ac:dyDescent="0.2">
      <c r="B994" s="209"/>
      <c r="C994" s="374">
        <v>7</v>
      </c>
      <c r="D994" s="374">
        <v>11</v>
      </c>
      <c r="E994" s="374">
        <v>8</v>
      </c>
      <c r="F994" s="374">
        <v>2016</v>
      </c>
      <c r="G994" s="375">
        <v>2258.4344000000001</v>
      </c>
    </row>
    <row r="995" spans="2:7" x14ac:dyDescent="0.2">
      <c r="B995" s="209"/>
      <c r="C995" s="374">
        <v>8</v>
      </c>
      <c r="D995" s="374">
        <v>11</v>
      </c>
      <c r="E995" s="374">
        <v>8</v>
      </c>
      <c r="F995" s="374">
        <v>2016</v>
      </c>
      <c r="G995" s="375">
        <v>2266.7846</v>
      </c>
    </row>
    <row r="996" spans="2:7" x14ac:dyDescent="0.2">
      <c r="B996" s="209"/>
      <c r="C996" s="374">
        <v>9</v>
      </c>
      <c r="D996" s="374">
        <v>11</v>
      </c>
      <c r="E996" s="374">
        <v>8</v>
      </c>
      <c r="F996" s="374">
        <v>2016</v>
      </c>
      <c r="G996" s="375">
        <v>2239.6509999999998</v>
      </c>
    </row>
    <row r="997" spans="2:7" x14ac:dyDescent="0.2">
      <c r="B997" s="209"/>
      <c r="C997" s="374">
        <v>10</v>
      </c>
      <c r="D997" s="374">
        <v>11</v>
      </c>
      <c r="E997" s="374">
        <v>8</v>
      </c>
      <c r="F997" s="374">
        <v>2016</v>
      </c>
      <c r="G997" s="375">
        <v>2236.9034999999999</v>
      </c>
    </row>
    <row r="998" spans="2:7" x14ac:dyDescent="0.2">
      <c r="B998" s="209"/>
      <c r="C998" s="374">
        <v>11</v>
      </c>
      <c r="D998" s="374">
        <v>11</v>
      </c>
      <c r="E998" s="374">
        <v>8</v>
      </c>
      <c r="F998" s="374">
        <v>2016</v>
      </c>
      <c r="G998" s="375">
        <v>2234.4077000000002</v>
      </c>
    </row>
    <row r="999" spans="2:7" x14ac:dyDescent="0.2">
      <c r="B999" s="209"/>
      <c r="C999" s="374">
        <v>12</v>
      </c>
      <c r="D999" s="374">
        <v>11</v>
      </c>
      <c r="E999" s="374">
        <v>8</v>
      </c>
      <c r="F999" s="374">
        <v>2016</v>
      </c>
      <c r="G999" s="375">
        <v>2218.0277000000001</v>
      </c>
    </row>
    <row r="1000" spans="2:7" x14ac:dyDescent="0.2">
      <c r="B1000" s="209"/>
      <c r="C1000" s="374">
        <v>13</v>
      </c>
      <c r="D1000" s="374">
        <v>11</v>
      </c>
      <c r="E1000" s="374">
        <v>8</v>
      </c>
      <c r="F1000" s="374">
        <v>2016</v>
      </c>
      <c r="G1000" s="375">
        <v>2218.6493</v>
      </c>
    </row>
    <row r="1001" spans="2:7" x14ac:dyDescent="0.2">
      <c r="B1001" s="209"/>
      <c r="C1001" s="374">
        <v>14</v>
      </c>
      <c r="D1001" s="374">
        <v>11</v>
      </c>
      <c r="E1001" s="374">
        <v>8</v>
      </c>
      <c r="F1001" s="374">
        <v>2016</v>
      </c>
      <c r="G1001" s="375">
        <v>2197.3326000000002</v>
      </c>
    </row>
    <row r="1002" spans="2:7" x14ac:dyDescent="0.2">
      <c r="B1002" s="209"/>
      <c r="C1002" s="374">
        <v>15</v>
      </c>
      <c r="D1002" s="374">
        <v>11</v>
      </c>
      <c r="E1002" s="374">
        <v>8</v>
      </c>
      <c r="F1002" s="374">
        <v>2016</v>
      </c>
      <c r="G1002" s="375">
        <v>2208.4830000000002</v>
      </c>
    </row>
    <row r="1003" spans="2:7" x14ac:dyDescent="0.2">
      <c r="B1003" s="209"/>
      <c r="C1003" s="374">
        <v>16</v>
      </c>
      <c r="D1003" s="374">
        <v>11</v>
      </c>
      <c r="E1003" s="374">
        <v>8</v>
      </c>
      <c r="F1003" s="374">
        <v>2016</v>
      </c>
      <c r="G1003" s="375">
        <v>2201.0803000000001</v>
      </c>
    </row>
    <row r="1004" spans="2:7" x14ac:dyDescent="0.2">
      <c r="B1004" s="209"/>
      <c r="C1004" s="374">
        <v>17</v>
      </c>
      <c r="D1004" s="374">
        <v>11</v>
      </c>
      <c r="E1004" s="374">
        <v>8</v>
      </c>
      <c r="F1004" s="374">
        <v>2016</v>
      </c>
      <c r="G1004" s="375">
        <v>2240.9848000000002</v>
      </c>
    </row>
    <row r="1005" spans="2:7" x14ac:dyDescent="0.2">
      <c r="B1005" s="209"/>
      <c r="C1005" s="374">
        <v>18</v>
      </c>
      <c r="D1005" s="374">
        <v>11</v>
      </c>
      <c r="E1005" s="374">
        <v>8</v>
      </c>
      <c r="F1005" s="374">
        <v>2016</v>
      </c>
      <c r="G1005" s="375">
        <v>2290.2548999999999</v>
      </c>
    </row>
    <row r="1006" spans="2:7" x14ac:dyDescent="0.2">
      <c r="B1006" s="209"/>
      <c r="C1006" s="374">
        <v>19</v>
      </c>
      <c r="D1006" s="374">
        <v>11</v>
      </c>
      <c r="E1006" s="374">
        <v>8</v>
      </c>
      <c r="F1006" s="374">
        <v>2016</v>
      </c>
      <c r="G1006" s="375">
        <v>2341.6169</v>
      </c>
    </row>
    <row r="1007" spans="2:7" x14ac:dyDescent="0.2">
      <c r="B1007" s="209"/>
      <c r="C1007" s="374">
        <v>20</v>
      </c>
      <c r="D1007" s="374">
        <v>11</v>
      </c>
      <c r="E1007" s="374">
        <v>8</v>
      </c>
      <c r="F1007" s="374">
        <v>2016</v>
      </c>
      <c r="G1007" s="375">
        <v>2371.0486999999998</v>
      </c>
    </row>
    <row r="1008" spans="2:7" x14ac:dyDescent="0.2">
      <c r="B1008" s="209"/>
      <c r="C1008" s="374">
        <v>21</v>
      </c>
      <c r="D1008" s="374">
        <v>11</v>
      </c>
      <c r="E1008" s="374">
        <v>8</v>
      </c>
      <c r="F1008" s="374">
        <v>2016</v>
      </c>
      <c r="G1008" s="375">
        <v>2350.4812999999999</v>
      </c>
    </row>
    <row r="1009" spans="2:7" x14ac:dyDescent="0.2">
      <c r="B1009" s="209"/>
      <c r="C1009" s="374">
        <v>22</v>
      </c>
      <c r="D1009" s="374">
        <v>11</v>
      </c>
      <c r="E1009" s="374">
        <v>8</v>
      </c>
      <c r="F1009" s="374">
        <v>2016</v>
      </c>
      <c r="G1009" s="375">
        <v>2365.9663</v>
      </c>
    </row>
    <row r="1010" spans="2:7" x14ac:dyDescent="0.2">
      <c r="B1010" s="209"/>
      <c r="C1010" s="374">
        <v>23</v>
      </c>
      <c r="D1010" s="374">
        <v>11</v>
      </c>
      <c r="E1010" s="374">
        <v>8</v>
      </c>
      <c r="F1010" s="374">
        <v>2016</v>
      </c>
      <c r="G1010" s="375">
        <v>2371.8661999999999</v>
      </c>
    </row>
    <row r="1011" spans="2:7" x14ac:dyDescent="0.2">
      <c r="B1011" s="209"/>
      <c r="C1011" s="374">
        <v>24</v>
      </c>
      <c r="D1011" s="374">
        <v>11</v>
      </c>
      <c r="E1011" s="374">
        <v>8</v>
      </c>
      <c r="F1011" s="374">
        <v>2016</v>
      </c>
      <c r="G1011" s="375">
        <v>2310.0077000000001</v>
      </c>
    </row>
    <row r="1012" spans="2:7" x14ac:dyDescent="0.2">
      <c r="B1012" s="209"/>
      <c r="C1012" s="374">
        <v>1</v>
      </c>
      <c r="D1012" s="374">
        <v>12</v>
      </c>
      <c r="E1012" s="374">
        <v>8</v>
      </c>
      <c r="F1012" s="374">
        <v>2016</v>
      </c>
      <c r="G1012" s="375">
        <v>2298.3323999999998</v>
      </c>
    </row>
    <row r="1013" spans="2:7" x14ac:dyDescent="0.2">
      <c r="B1013" s="209"/>
      <c r="C1013" s="374">
        <v>2</v>
      </c>
      <c r="D1013" s="374">
        <v>12</v>
      </c>
      <c r="E1013" s="374">
        <v>8</v>
      </c>
      <c r="F1013" s="374">
        <v>2016</v>
      </c>
      <c r="G1013" s="375">
        <v>2278.5506</v>
      </c>
    </row>
    <row r="1014" spans="2:7" x14ac:dyDescent="0.2">
      <c r="B1014" s="209"/>
      <c r="C1014" s="374">
        <v>3</v>
      </c>
      <c r="D1014" s="374">
        <v>12</v>
      </c>
      <c r="E1014" s="374">
        <v>8</v>
      </c>
      <c r="F1014" s="374">
        <v>2016</v>
      </c>
      <c r="G1014" s="375">
        <v>2273.6055000000001</v>
      </c>
    </row>
    <row r="1015" spans="2:7" x14ac:dyDescent="0.2">
      <c r="B1015" s="209"/>
      <c r="C1015" s="374">
        <v>4</v>
      </c>
      <c r="D1015" s="374">
        <v>12</v>
      </c>
      <c r="E1015" s="374">
        <v>8</v>
      </c>
      <c r="F1015" s="374">
        <v>2016</v>
      </c>
      <c r="G1015" s="375">
        <v>2268.5324999999998</v>
      </c>
    </row>
    <row r="1016" spans="2:7" x14ac:dyDescent="0.2">
      <c r="B1016" s="209"/>
      <c r="C1016" s="374">
        <v>5</v>
      </c>
      <c r="D1016" s="374">
        <v>12</v>
      </c>
      <c r="E1016" s="374">
        <v>8</v>
      </c>
      <c r="F1016" s="374">
        <v>2016</v>
      </c>
      <c r="G1016" s="375">
        <v>2274.6019000000001</v>
      </c>
    </row>
    <row r="1017" spans="2:7" x14ac:dyDescent="0.2">
      <c r="B1017" s="209"/>
      <c r="C1017" s="374">
        <v>6</v>
      </c>
      <c r="D1017" s="374">
        <v>12</v>
      </c>
      <c r="E1017" s="374">
        <v>8</v>
      </c>
      <c r="F1017" s="374">
        <v>2016</v>
      </c>
      <c r="G1017" s="375">
        <v>2279.7451999999998</v>
      </c>
    </row>
    <row r="1018" spans="2:7" x14ac:dyDescent="0.2">
      <c r="B1018" s="209"/>
      <c r="C1018" s="374">
        <v>7</v>
      </c>
      <c r="D1018" s="374">
        <v>12</v>
      </c>
      <c r="E1018" s="374">
        <v>8</v>
      </c>
      <c r="F1018" s="374">
        <v>2016</v>
      </c>
      <c r="G1018" s="375">
        <v>2282.8784999999998</v>
      </c>
    </row>
    <row r="1019" spans="2:7" x14ac:dyDescent="0.2">
      <c r="B1019" s="209"/>
      <c r="C1019" s="374">
        <v>8</v>
      </c>
      <c r="D1019" s="374">
        <v>12</v>
      </c>
      <c r="E1019" s="374">
        <v>8</v>
      </c>
      <c r="F1019" s="374">
        <v>2016</v>
      </c>
      <c r="G1019" s="375">
        <v>2271.17</v>
      </c>
    </row>
    <row r="1020" spans="2:7" x14ac:dyDescent="0.2">
      <c r="B1020" s="209"/>
      <c r="C1020" s="374">
        <v>9</v>
      </c>
      <c r="D1020" s="374">
        <v>12</v>
      </c>
      <c r="E1020" s="374">
        <v>8</v>
      </c>
      <c r="F1020" s="374">
        <v>2016</v>
      </c>
      <c r="G1020" s="375">
        <v>2274.0374000000002</v>
      </c>
    </row>
    <row r="1021" spans="2:7" x14ac:dyDescent="0.2">
      <c r="B1021" s="209"/>
      <c r="C1021" s="374">
        <v>10</v>
      </c>
      <c r="D1021" s="374">
        <v>12</v>
      </c>
      <c r="E1021" s="374">
        <v>8</v>
      </c>
      <c r="F1021" s="374">
        <v>2016</v>
      </c>
      <c r="G1021" s="375">
        <v>2295.2768999999998</v>
      </c>
    </row>
    <row r="1022" spans="2:7" x14ac:dyDescent="0.2">
      <c r="B1022" s="209"/>
      <c r="C1022" s="374">
        <v>11</v>
      </c>
      <c r="D1022" s="374">
        <v>12</v>
      </c>
      <c r="E1022" s="374">
        <v>8</v>
      </c>
      <c r="F1022" s="374">
        <v>2016</v>
      </c>
      <c r="G1022" s="375">
        <v>2273.6242999999999</v>
      </c>
    </row>
    <row r="1023" spans="2:7" x14ac:dyDescent="0.2">
      <c r="B1023" s="209"/>
      <c r="C1023" s="374">
        <v>12</v>
      </c>
      <c r="D1023" s="374">
        <v>12</v>
      </c>
      <c r="E1023" s="374">
        <v>8</v>
      </c>
      <c r="F1023" s="374">
        <v>2016</v>
      </c>
      <c r="G1023" s="375">
        <v>2260.7750999999998</v>
      </c>
    </row>
    <row r="1024" spans="2:7" x14ac:dyDescent="0.2">
      <c r="B1024" s="209"/>
      <c r="C1024" s="374">
        <v>13</v>
      </c>
      <c r="D1024" s="374">
        <v>12</v>
      </c>
      <c r="E1024" s="374">
        <v>8</v>
      </c>
      <c r="F1024" s="374">
        <v>2016</v>
      </c>
      <c r="G1024" s="375">
        <v>2229.8602000000001</v>
      </c>
    </row>
    <row r="1025" spans="2:7" x14ac:dyDescent="0.2">
      <c r="B1025" s="209"/>
      <c r="C1025" s="374">
        <v>14</v>
      </c>
      <c r="D1025" s="374">
        <v>12</v>
      </c>
      <c r="E1025" s="374">
        <v>8</v>
      </c>
      <c r="F1025" s="374">
        <v>2016</v>
      </c>
      <c r="G1025" s="375">
        <v>2216.7073999999998</v>
      </c>
    </row>
    <row r="1026" spans="2:7" x14ac:dyDescent="0.2">
      <c r="B1026" s="209"/>
      <c r="C1026" s="374">
        <v>15</v>
      </c>
      <c r="D1026" s="374">
        <v>12</v>
      </c>
      <c r="E1026" s="374">
        <v>8</v>
      </c>
      <c r="F1026" s="374">
        <v>2016</v>
      </c>
      <c r="G1026" s="375">
        <v>2235.2206999999999</v>
      </c>
    </row>
    <row r="1027" spans="2:7" x14ac:dyDescent="0.2">
      <c r="B1027" s="209"/>
      <c r="C1027" s="374">
        <v>16</v>
      </c>
      <c r="D1027" s="374">
        <v>12</v>
      </c>
      <c r="E1027" s="374">
        <v>8</v>
      </c>
      <c r="F1027" s="374">
        <v>2016</v>
      </c>
      <c r="G1027" s="375">
        <v>2256.8244</v>
      </c>
    </row>
    <row r="1028" spans="2:7" x14ac:dyDescent="0.2">
      <c r="B1028" s="209"/>
      <c r="C1028" s="374">
        <v>17</v>
      </c>
      <c r="D1028" s="374">
        <v>12</v>
      </c>
      <c r="E1028" s="374">
        <v>8</v>
      </c>
      <c r="F1028" s="374">
        <v>2016</v>
      </c>
      <c r="G1028" s="375">
        <v>2239.4065999999998</v>
      </c>
    </row>
    <row r="1029" spans="2:7" x14ac:dyDescent="0.2">
      <c r="B1029" s="209"/>
      <c r="C1029" s="374">
        <v>18</v>
      </c>
      <c r="D1029" s="374">
        <v>12</v>
      </c>
      <c r="E1029" s="374">
        <v>8</v>
      </c>
      <c r="F1029" s="374">
        <v>2016</v>
      </c>
      <c r="G1029" s="375">
        <v>2206.7673</v>
      </c>
    </row>
    <row r="1030" spans="2:7" x14ac:dyDescent="0.2">
      <c r="B1030" s="209"/>
      <c r="C1030" s="374">
        <v>19</v>
      </c>
      <c r="D1030" s="374">
        <v>12</v>
      </c>
      <c r="E1030" s="374">
        <v>8</v>
      </c>
      <c r="F1030" s="374">
        <v>2016</v>
      </c>
      <c r="G1030" s="375">
        <v>2263.6311999999998</v>
      </c>
    </row>
    <row r="1031" spans="2:7" x14ac:dyDescent="0.2">
      <c r="B1031" s="209"/>
      <c r="C1031" s="374">
        <v>20</v>
      </c>
      <c r="D1031" s="374">
        <v>12</v>
      </c>
      <c r="E1031" s="374">
        <v>8</v>
      </c>
      <c r="F1031" s="374">
        <v>2016</v>
      </c>
      <c r="G1031" s="375">
        <v>2308.5479999999998</v>
      </c>
    </row>
    <row r="1032" spans="2:7" x14ac:dyDescent="0.2">
      <c r="B1032" s="209"/>
      <c r="C1032" s="374">
        <v>21</v>
      </c>
      <c r="D1032" s="374">
        <v>12</v>
      </c>
      <c r="E1032" s="374">
        <v>8</v>
      </c>
      <c r="F1032" s="374">
        <v>2016</v>
      </c>
      <c r="G1032" s="375">
        <v>2299.4227000000001</v>
      </c>
    </row>
    <row r="1033" spans="2:7" x14ac:dyDescent="0.2">
      <c r="B1033" s="209"/>
      <c r="C1033" s="374">
        <v>22</v>
      </c>
      <c r="D1033" s="374">
        <v>12</v>
      </c>
      <c r="E1033" s="374">
        <v>8</v>
      </c>
      <c r="F1033" s="374">
        <v>2016</v>
      </c>
      <c r="G1033" s="375">
        <v>2317.0291999999999</v>
      </c>
    </row>
    <row r="1034" spans="2:7" x14ac:dyDescent="0.2">
      <c r="B1034" s="209"/>
      <c r="C1034" s="374">
        <v>23</v>
      </c>
      <c r="D1034" s="374">
        <v>12</v>
      </c>
      <c r="E1034" s="374">
        <v>8</v>
      </c>
      <c r="F1034" s="374">
        <v>2016</v>
      </c>
      <c r="G1034" s="375">
        <v>2319.9648999999999</v>
      </c>
    </row>
    <row r="1035" spans="2:7" x14ac:dyDescent="0.2">
      <c r="B1035" s="209"/>
      <c r="C1035" s="374">
        <v>24</v>
      </c>
      <c r="D1035" s="374">
        <v>12</v>
      </c>
      <c r="E1035" s="374">
        <v>8</v>
      </c>
      <c r="F1035" s="374">
        <v>2016</v>
      </c>
      <c r="G1035" s="375">
        <v>2285.58</v>
      </c>
    </row>
    <row r="1036" spans="2:7" x14ac:dyDescent="0.2">
      <c r="B1036" s="209"/>
      <c r="C1036" s="374">
        <v>1</v>
      </c>
      <c r="D1036" s="374">
        <v>13</v>
      </c>
      <c r="E1036" s="374">
        <v>8</v>
      </c>
      <c r="F1036" s="374">
        <v>2016</v>
      </c>
      <c r="G1036" s="375">
        <v>2251.5920999999998</v>
      </c>
    </row>
    <row r="1037" spans="2:7" x14ac:dyDescent="0.2">
      <c r="B1037" s="209"/>
      <c r="C1037" s="374">
        <v>2</v>
      </c>
      <c r="D1037" s="374">
        <v>13</v>
      </c>
      <c r="E1037" s="374">
        <v>8</v>
      </c>
      <c r="F1037" s="374">
        <v>2016</v>
      </c>
      <c r="G1037" s="375">
        <v>2225.3591000000001</v>
      </c>
    </row>
    <row r="1038" spans="2:7" x14ac:dyDescent="0.2">
      <c r="B1038" s="209"/>
      <c r="C1038" s="374">
        <v>3</v>
      </c>
      <c r="D1038" s="374">
        <v>13</v>
      </c>
      <c r="E1038" s="374">
        <v>8</v>
      </c>
      <c r="F1038" s="374">
        <v>2016</v>
      </c>
      <c r="G1038" s="375">
        <v>2229.9949999999999</v>
      </c>
    </row>
    <row r="1039" spans="2:7" x14ac:dyDescent="0.2">
      <c r="B1039" s="209"/>
      <c r="C1039" s="374">
        <v>4</v>
      </c>
      <c r="D1039" s="374">
        <v>13</v>
      </c>
      <c r="E1039" s="374">
        <v>8</v>
      </c>
      <c r="F1039" s="374">
        <v>2016</v>
      </c>
      <c r="G1039" s="375">
        <v>2235.1842999999999</v>
      </c>
    </row>
    <row r="1040" spans="2:7" x14ac:dyDescent="0.2">
      <c r="B1040" s="209"/>
      <c r="C1040" s="374">
        <v>5</v>
      </c>
      <c r="D1040" s="374">
        <v>13</v>
      </c>
      <c r="E1040" s="374">
        <v>8</v>
      </c>
      <c r="F1040" s="374">
        <v>2016</v>
      </c>
      <c r="G1040" s="375">
        <v>2242.0846000000001</v>
      </c>
    </row>
    <row r="1041" spans="2:7" x14ac:dyDescent="0.2">
      <c r="B1041" s="209"/>
      <c r="C1041" s="374">
        <v>6</v>
      </c>
      <c r="D1041" s="374">
        <v>13</v>
      </c>
      <c r="E1041" s="374">
        <v>8</v>
      </c>
      <c r="F1041" s="374">
        <v>2016</v>
      </c>
      <c r="G1041" s="375">
        <v>2239.7649000000001</v>
      </c>
    </row>
    <row r="1042" spans="2:7" x14ac:dyDescent="0.2">
      <c r="B1042" s="209"/>
      <c r="C1042" s="374">
        <v>7</v>
      </c>
      <c r="D1042" s="374">
        <v>13</v>
      </c>
      <c r="E1042" s="374">
        <v>8</v>
      </c>
      <c r="F1042" s="374">
        <v>2016</v>
      </c>
      <c r="G1042" s="375">
        <v>2231.9418999999998</v>
      </c>
    </row>
    <row r="1043" spans="2:7" x14ac:dyDescent="0.2">
      <c r="B1043" s="209"/>
      <c r="C1043" s="374">
        <v>8</v>
      </c>
      <c r="D1043" s="374">
        <v>13</v>
      </c>
      <c r="E1043" s="374">
        <v>8</v>
      </c>
      <c r="F1043" s="374">
        <v>2016</v>
      </c>
      <c r="G1043" s="375">
        <v>2259.5947999999999</v>
      </c>
    </row>
    <row r="1044" spans="2:7" x14ac:dyDescent="0.2">
      <c r="B1044" s="209"/>
      <c r="C1044" s="374">
        <v>9</v>
      </c>
      <c r="D1044" s="374">
        <v>13</v>
      </c>
      <c r="E1044" s="374">
        <v>8</v>
      </c>
      <c r="F1044" s="374">
        <v>2016</v>
      </c>
      <c r="G1044" s="375">
        <v>2344.0518999999999</v>
      </c>
    </row>
    <row r="1045" spans="2:7" x14ac:dyDescent="0.2">
      <c r="B1045" s="209"/>
      <c r="C1045" s="374">
        <v>10</v>
      </c>
      <c r="D1045" s="374">
        <v>13</v>
      </c>
      <c r="E1045" s="374">
        <v>8</v>
      </c>
      <c r="F1045" s="374">
        <v>2016</v>
      </c>
      <c r="G1045" s="375">
        <v>2272.7548000000002</v>
      </c>
    </row>
    <row r="1046" spans="2:7" x14ac:dyDescent="0.2">
      <c r="B1046" s="209"/>
      <c r="C1046" s="374">
        <v>11</v>
      </c>
      <c r="D1046" s="374">
        <v>13</v>
      </c>
      <c r="E1046" s="374">
        <v>8</v>
      </c>
      <c r="F1046" s="374">
        <v>2016</v>
      </c>
      <c r="G1046" s="375">
        <v>2259.2698999999998</v>
      </c>
    </row>
    <row r="1047" spans="2:7" x14ac:dyDescent="0.2">
      <c r="B1047" s="209"/>
      <c r="C1047" s="374">
        <v>12</v>
      </c>
      <c r="D1047" s="374">
        <v>13</v>
      </c>
      <c r="E1047" s="374">
        <v>8</v>
      </c>
      <c r="F1047" s="374">
        <v>2016</v>
      </c>
      <c r="G1047" s="375">
        <v>2258.3645000000001</v>
      </c>
    </row>
    <row r="1048" spans="2:7" x14ac:dyDescent="0.2">
      <c r="B1048" s="209"/>
      <c r="C1048" s="374">
        <v>13</v>
      </c>
      <c r="D1048" s="374">
        <v>13</v>
      </c>
      <c r="E1048" s="374">
        <v>8</v>
      </c>
      <c r="F1048" s="374">
        <v>2016</v>
      </c>
      <c r="G1048" s="375">
        <v>2229.8782999999999</v>
      </c>
    </row>
    <row r="1049" spans="2:7" x14ac:dyDescent="0.2">
      <c r="B1049" s="209"/>
      <c r="C1049" s="374">
        <v>14</v>
      </c>
      <c r="D1049" s="374">
        <v>13</v>
      </c>
      <c r="E1049" s="374">
        <v>8</v>
      </c>
      <c r="F1049" s="374">
        <v>2016</v>
      </c>
      <c r="G1049" s="375">
        <v>2226.6167</v>
      </c>
    </row>
    <row r="1050" spans="2:7" x14ac:dyDescent="0.2">
      <c r="B1050" s="209"/>
      <c r="C1050" s="374">
        <v>15</v>
      </c>
      <c r="D1050" s="374">
        <v>13</v>
      </c>
      <c r="E1050" s="374">
        <v>8</v>
      </c>
      <c r="F1050" s="374">
        <v>2016</v>
      </c>
      <c r="G1050" s="375">
        <v>2224.2393000000002</v>
      </c>
    </row>
    <row r="1051" spans="2:7" x14ac:dyDescent="0.2">
      <c r="B1051" s="209"/>
      <c r="C1051" s="374">
        <v>16</v>
      </c>
      <c r="D1051" s="374">
        <v>13</v>
      </c>
      <c r="E1051" s="374">
        <v>8</v>
      </c>
      <c r="F1051" s="374">
        <v>2016</v>
      </c>
      <c r="G1051" s="375">
        <v>2218.0491999999999</v>
      </c>
    </row>
    <row r="1052" spans="2:7" x14ac:dyDescent="0.2">
      <c r="B1052" s="209"/>
      <c r="C1052" s="374">
        <v>17</v>
      </c>
      <c r="D1052" s="374">
        <v>13</v>
      </c>
      <c r="E1052" s="374">
        <v>8</v>
      </c>
      <c r="F1052" s="374">
        <v>2016</v>
      </c>
      <c r="G1052" s="375">
        <v>2194.1446999999998</v>
      </c>
    </row>
    <row r="1053" spans="2:7" x14ac:dyDescent="0.2">
      <c r="B1053" s="209"/>
      <c r="C1053" s="374">
        <v>18</v>
      </c>
      <c r="D1053" s="374">
        <v>13</v>
      </c>
      <c r="E1053" s="374">
        <v>8</v>
      </c>
      <c r="F1053" s="374">
        <v>2016</v>
      </c>
      <c r="G1053" s="375">
        <v>2232.3449000000001</v>
      </c>
    </row>
    <row r="1054" spans="2:7" x14ac:dyDescent="0.2">
      <c r="B1054" s="209"/>
      <c r="C1054" s="374">
        <v>19</v>
      </c>
      <c r="D1054" s="374">
        <v>13</v>
      </c>
      <c r="E1054" s="374">
        <v>8</v>
      </c>
      <c r="F1054" s="374">
        <v>2016</v>
      </c>
      <c r="G1054" s="375">
        <v>2284.5417000000002</v>
      </c>
    </row>
    <row r="1055" spans="2:7" x14ac:dyDescent="0.2">
      <c r="B1055" s="209"/>
      <c r="C1055" s="374">
        <v>20</v>
      </c>
      <c r="D1055" s="374">
        <v>13</v>
      </c>
      <c r="E1055" s="374">
        <v>8</v>
      </c>
      <c r="F1055" s="374">
        <v>2016</v>
      </c>
      <c r="G1055" s="375">
        <v>2325.8087999999998</v>
      </c>
    </row>
    <row r="1056" spans="2:7" x14ac:dyDescent="0.2">
      <c r="B1056" s="209"/>
      <c r="C1056" s="374">
        <v>21</v>
      </c>
      <c r="D1056" s="374">
        <v>13</v>
      </c>
      <c r="E1056" s="374">
        <v>8</v>
      </c>
      <c r="F1056" s="374">
        <v>2016</v>
      </c>
      <c r="G1056" s="375">
        <v>2330.6965</v>
      </c>
    </row>
    <row r="1057" spans="2:7" x14ac:dyDescent="0.2">
      <c r="B1057" s="209"/>
      <c r="C1057" s="374">
        <v>22</v>
      </c>
      <c r="D1057" s="374">
        <v>13</v>
      </c>
      <c r="E1057" s="374">
        <v>8</v>
      </c>
      <c r="F1057" s="374">
        <v>2016</v>
      </c>
      <c r="G1057" s="375">
        <v>2356.0066999999999</v>
      </c>
    </row>
    <row r="1058" spans="2:7" x14ac:dyDescent="0.2">
      <c r="B1058" s="209"/>
      <c r="C1058" s="374">
        <v>23</v>
      </c>
      <c r="D1058" s="374">
        <v>13</v>
      </c>
      <c r="E1058" s="374">
        <v>8</v>
      </c>
      <c r="F1058" s="374">
        <v>2016</v>
      </c>
      <c r="G1058" s="375">
        <v>2280.8384000000001</v>
      </c>
    </row>
    <row r="1059" spans="2:7" x14ac:dyDescent="0.2">
      <c r="B1059" s="209"/>
      <c r="C1059" s="374">
        <v>24</v>
      </c>
      <c r="D1059" s="374">
        <v>13</v>
      </c>
      <c r="E1059" s="374">
        <v>8</v>
      </c>
      <c r="F1059" s="374">
        <v>2016</v>
      </c>
      <c r="G1059" s="375">
        <v>2288.8564000000001</v>
      </c>
    </row>
    <row r="1060" spans="2:7" x14ac:dyDescent="0.2">
      <c r="B1060" s="209"/>
      <c r="C1060" s="374">
        <v>2</v>
      </c>
      <c r="D1060" s="374">
        <v>14</v>
      </c>
      <c r="E1060" s="374">
        <v>8</v>
      </c>
      <c r="F1060" s="374">
        <v>2016</v>
      </c>
      <c r="G1060" s="375">
        <v>2319.0277000000001</v>
      </c>
    </row>
    <row r="1061" spans="2:7" x14ac:dyDescent="0.2">
      <c r="B1061" s="209"/>
      <c r="C1061" s="374">
        <v>3</v>
      </c>
      <c r="D1061" s="374">
        <v>14</v>
      </c>
      <c r="E1061" s="374">
        <v>8</v>
      </c>
      <c r="F1061" s="374">
        <v>2016</v>
      </c>
      <c r="G1061" s="375">
        <v>2310.8317000000002</v>
      </c>
    </row>
    <row r="1062" spans="2:7" x14ac:dyDescent="0.2">
      <c r="B1062" s="209"/>
      <c r="C1062" s="374">
        <v>4</v>
      </c>
      <c r="D1062" s="374">
        <v>14</v>
      </c>
      <c r="E1062" s="374">
        <v>8</v>
      </c>
      <c r="F1062" s="374">
        <v>2016</v>
      </c>
      <c r="G1062" s="375">
        <v>2271.7422000000001</v>
      </c>
    </row>
    <row r="1063" spans="2:7" x14ac:dyDescent="0.2">
      <c r="B1063" s="209"/>
      <c r="C1063" s="374">
        <v>5</v>
      </c>
      <c r="D1063" s="374">
        <v>14</v>
      </c>
      <c r="E1063" s="374">
        <v>8</v>
      </c>
      <c r="F1063" s="374">
        <v>2016</v>
      </c>
      <c r="G1063" s="375">
        <v>2258.6945000000001</v>
      </c>
    </row>
    <row r="1064" spans="2:7" x14ac:dyDescent="0.2">
      <c r="B1064" s="209"/>
      <c r="C1064" s="374">
        <v>6</v>
      </c>
      <c r="D1064" s="374">
        <v>14</v>
      </c>
      <c r="E1064" s="374">
        <v>8</v>
      </c>
      <c r="F1064" s="374">
        <v>2016</v>
      </c>
      <c r="G1064" s="375">
        <v>2237.7604000000001</v>
      </c>
    </row>
    <row r="1065" spans="2:7" x14ac:dyDescent="0.2">
      <c r="B1065" s="209"/>
      <c r="C1065" s="374">
        <v>7</v>
      </c>
      <c r="D1065" s="374">
        <v>14</v>
      </c>
      <c r="E1065" s="374">
        <v>8</v>
      </c>
      <c r="F1065" s="374">
        <v>2016</v>
      </c>
      <c r="G1065" s="375">
        <v>2264.8366000000001</v>
      </c>
    </row>
    <row r="1066" spans="2:7" x14ac:dyDescent="0.2">
      <c r="B1066" s="209"/>
      <c r="C1066" s="374">
        <v>8</v>
      </c>
      <c r="D1066" s="374">
        <v>14</v>
      </c>
      <c r="E1066" s="374">
        <v>8</v>
      </c>
      <c r="F1066" s="374">
        <v>2016</v>
      </c>
      <c r="G1066" s="375">
        <v>2228.1363000000001</v>
      </c>
    </row>
    <row r="1067" spans="2:7" x14ac:dyDescent="0.2">
      <c r="B1067" s="209"/>
      <c r="C1067" s="374">
        <v>9</v>
      </c>
      <c r="D1067" s="374">
        <v>14</v>
      </c>
      <c r="E1067" s="374">
        <v>8</v>
      </c>
      <c r="F1067" s="374">
        <v>2016</v>
      </c>
      <c r="G1067" s="375">
        <v>2187.3814000000002</v>
      </c>
    </row>
    <row r="1068" spans="2:7" x14ac:dyDescent="0.2">
      <c r="B1068" s="209"/>
      <c r="C1068" s="374">
        <v>10</v>
      </c>
      <c r="D1068" s="374">
        <v>14</v>
      </c>
      <c r="E1068" s="374">
        <v>8</v>
      </c>
      <c r="F1068" s="374">
        <v>2016</v>
      </c>
      <c r="G1068" s="375">
        <v>2194.7111</v>
      </c>
    </row>
    <row r="1069" spans="2:7" x14ac:dyDescent="0.2">
      <c r="B1069" s="209"/>
      <c r="C1069" s="374">
        <v>11</v>
      </c>
      <c r="D1069" s="374">
        <v>14</v>
      </c>
      <c r="E1069" s="374">
        <v>8</v>
      </c>
      <c r="F1069" s="374">
        <v>2016</v>
      </c>
      <c r="G1069" s="375">
        <v>2194.2107999999998</v>
      </c>
    </row>
    <row r="1070" spans="2:7" x14ac:dyDescent="0.2">
      <c r="B1070" s="209"/>
      <c r="C1070" s="374">
        <v>12</v>
      </c>
      <c r="D1070" s="374">
        <v>14</v>
      </c>
      <c r="E1070" s="374">
        <v>8</v>
      </c>
      <c r="F1070" s="374">
        <v>2016</v>
      </c>
      <c r="G1070" s="375">
        <v>2168.3152</v>
      </c>
    </row>
    <row r="1071" spans="2:7" x14ac:dyDescent="0.2">
      <c r="B1071" s="209"/>
      <c r="C1071" s="374">
        <v>13</v>
      </c>
      <c r="D1071" s="374">
        <v>14</v>
      </c>
      <c r="E1071" s="374">
        <v>8</v>
      </c>
      <c r="F1071" s="374">
        <v>2016</v>
      </c>
      <c r="G1071" s="375">
        <v>2184.6923999999999</v>
      </c>
    </row>
    <row r="1072" spans="2:7" x14ac:dyDescent="0.2">
      <c r="B1072" s="209"/>
      <c r="C1072" s="374">
        <v>14</v>
      </c>
      <c r="D1072" s="374">
        <v>14</v>
      </c>
      <c r="E1072" s="374">
        <v>8</v>
      </c>
      <c r="F1072" s="374">
        <v>2016</v>
      </c>
      <c r="G1072" s="375">
        <v>2198.2112999999999</v>
      </c>
    </row>
    <row r="1073" spans="2:7" x14ac:dyDescent="0.2">
      <c r="B1073" s="209"/>
      <c r="C1073" s="374">
        <v>15</v>
      </c>
      <c r="D1073" s="374">
        <v>14</v>
      </c>
      <c r="E1073" s="374">
        <v>8</v>
      </c>
      <c r="F1073" s="374">
        <v>2016</v>
      </c>
      <c r="G1073" s="375">
        <v>2192.3775999999998</v>
      </c>
    </row>
    <row r="1074" spans="2:7" x14ac:dyDescent="0.2">
      <c r="B1074" s="209"/>
      <c r="C1074" s="374">
        <v>16</v>
      </c>
      <c r="D1074" s="374">
        <v>14</v>
      </c>
      <c r="E1074" s="374">
        <v>8</v>
      </c>
      <c r="F1074" s="374">
        <v>2016</v>
      </c>
      <c r="G1074" s="375">
        <v>2184.0257999999999</v>
      </c>
    </row>
    <row r="1075" spans="2:7" x14ac:dyDescent="0.2">
      <c r="B1075" s="209"/>
      <c r="C1075" s="374">
        <v>17</v>
      </c>
      <c r="D1075" s="374">
        <v>14</v>
      </c>
      <c r="E1075" s="374">
        <v>8</v>
      </c>
      <c r="F1075" s="374">
        <v>2016</v>
      </c>
      <c r="G1075" s="375">
        <v>2181.5866999999998</v>
      </c>
    </row>
    <row r="1076" spans="2:7" x14ac:dyDescent="0.2">
      <c r="B1076" s="209"/>
      <c r="C1076" s="374">
        <v>18</v>
      </c>
      <c r="D1076" s="374">
        <v>14</v>
      </c>
      <c r="E1076" s="374">
        <v>8</v>
      </c>
      <c r="F1076" s="374">
        <v>2016</v>
      </c>
      <c r="G1076" s="375">
        <v>2177.0095999999999</v>
      </c>
    </row>
    <row r="1077" spans="2:7" x14ac:dyDescent="0.2">
      <c r="B1077" s="209"/>
      <c r="C1077" s="374">
        <v>19</v>
      </c>
      <c r="D1077" s="374">
        <v>14</v>
      </c>
      <c r="E1077" s="374">
        <v>8</v>
      </c>
      <c r="F1077" s="374">
        <v>2016</v>
      </c>
      <c r="G1077" s="375">
        <v>2184.6939000000002</v>
      </c>
    </row>
    <row r="1078" spans="2:7" x14ac:dyDescent="0.2">
      <c r="B1078" s="209"/>
      <c r="C1078" s="374">
        <v>20</v>
      </c>
      <c r="D1078" s="374">
        <v>14</v>
      </c>
      <c r="E1078" s="374">
        <v>8</v>
      </c>
      <c r="F1078" s="374">
        <v>2016</v>
      </c>
      <c r="G1078" s="375">
        <v>2271.7359000000001</v>
      </c>
    </row>
    <row r="1079" spans="2:7" x14ac:dyDescent="0.2">
      <c r="B1079" s="209"/>
      <c r="C1079" s="374">
        <v>21</v>
      </c>
      <c r="D1079" s="374">
        <v>14</v>
      </c>
      <c r="E1079" s="374">
        <v>8</v>
      </c>
      <c r="F1079" s="374">
        <v>2016</v>
      </c>
      <c r="G1079" s="375">
        <v>2306.9432000000002</v>
      </c>
    </row>
    <row r="1080" spans="2:7" x14ac:dyDescent="0.2">
      <c r="B1080" s="209"/>
      <c r="C1080" s="374">
        <v>22</v>
      </c>
      <c r="D1080" s="374">
        <v>14</v>
      </c>
      <c r="E1080" s="374">
        <v>8</v>
      </c>
      <c r="F1080" s="374">
        <v>2016</v>
      </c>
      <c r="G1080" s="375">
        <v>2319.7907</v>
      </c>
    </row>
    <row r="1081" spans="2:7" x14ac:dyDescent="0.2">
      <c r="B1081" s="209"/>
      <c r="C1081" s="374">
        <v>23</v>
      </c>
      <c r="D1081" s="374">
        <v>14</v>
      </c>
      <c r="E1081" s="374">
        <v>8</v>
      </c>
      <c r="F1081" s="374">
        <v>2016</v>
      </c>
      <c r="G1081" s="375">
        <v>2320.0117</v>
      </c>
    </row>
    <row r="1082" spans="2:7" x14ac:dyDescent="0.2">
      <c r="B1082" s="209"/>
      <c r="C1082" s="374">
        <v>24</v>
      </c>
      <c r="D1082" s="374">
        <v>14</v>
      </c>
      <c r="E1082" s="374">
        <v>8</v>
      </c>
      <c r="F1082" s="374">
        <v>2016</v>
      </c>
      <c r="G1082" s="375">
        <v>2323.9423000000002</v>
      </c>
    </row>
    <row r="1083" spans="2:7" x14ac:dyDescent="0.2">
      <c r="B1083" s="209"/>
      <c r="C1083" s="374">
        <v>1</v>
      </c>
      <c r="D1083" s="374">
        <v>15</v>
      </c>
      <c r="E1083" s="374">
        <v>8</v>
      </c>
      <c r="F1083" s="374">
        <v>2016</v>
      </c>
      <c r="G1083" s="375">
        <v>2317.3843000000002</v>
      </c>
    </row>
    <row r="1084" spans="2:7" x14ac:dyDescent="0.2">
      <c r="B1084" s="209"/>
      <c r="C1084" s="374">
        <v>2</v>
      </c>
      <c r="D1084" s="374">
        <v>15</v>
      </c>
      <c r="E1084" s="374">
        <v>8</v>
      </c>
      <c r="F1084" s="374">
        <v>2016</v>
      </c>
      <c r="G1084" s="375">
        <v>2297.9548</v>
      </c>
    </row>
    <row r="1085" spans="2:7" x14ac:dyDescent="0.2">
      <c r="B1085" s="209"/>
      <c r="C1085" s="374">
        <v>3</v>
      </c>
      <c r="D1085" s="374">
        <v>15</v>
      </c>
      <c r="E1085" s="374">
        <v>8</v>
      </c>
      <c r="F1085" s="374">
        <v>2016</v>
      </c>
      <c r="G1085" s="375">
        <v>2280.5774999999999</v>
      </c>
    </row>
    <row r="1086" spans="2:7" x14ac:dyDescent="0.2">
      <c r="B1086" s="209"/>
      <c r="C1086" s="374">
        <v>4</v>
      </c>
      <c r="D1086" s="374">
        <v>15</v>
      </c>
      <c r="E1086" s="374">
        <v>8</v>
      </c>
      <c r="F1086" s="374">
        <v>2016</v>
      </c>
      <c r="G1086" s="375">
        <v>2265.2042000000001</v>
      </c>
    </row>
    <row r="1087" spans="2:7" x14ac:dyDescent="0.2">
      <c r="B1087" s="209"/>
      <c r="C1087" s="374">
        <v>5</v>
      </c>
      <c r="D1087" s="374">
        <v>15</v>
      </c>
      <c r="E1087" s="374">
        <v>8</v>
      </c>
      <c r="F1087" s="374">
        <v>2016</v>
      </c>
      <c r="G1087" s="375">
        <v>2280.8456999999999</v>
      </c>
    </row>
    <row r="1088" spans="2:7" x14ac:dyDescent="0.2">
      <c r="B1088" s="209"/>
      <c r="C1088" s="374">
        <v>6</v>
      </c>
      <c r="D1088" s="374">
        <v>15</v>
      </c>
      <c r="E1088" s="374">
        <v>8</v>
      </c>
      <c r="F1088" s="374">
        <v>2016</v>
      </c>
      <c r="G1088" s="375">
        <v>2283.6172000000001</v>
      </c>
    </row>
    <row r="1089" spans="2:7" x14ac:dyDescent="0.2">
      <c r="B1089" s="209"/>
      <c r="C1089" s="374">
        <v>7</v>
      </c>
      <c r="D1089" s="374">
        <v>15</v>
      </c>
      <c r="E1089" s="374">
        <v>8</v>
      </c>
      <c r="F1089" s="374">
        <v>2016</v>
      </c>
      <c r="G1089" s="375">
        <v>2326.3409999999999</v>
      </c>
    </row>
    <row r="1090" spans="2:7" x14ac:dyDescent="0.2">
      <c r="B1090" s="209"/>
      <c r="C1090" s="374">
        <v>8</v>
      </c>
      <c r="D1090" s="374">
        <v>15</v>
      </c>
      <c r="E1090" s="374">
        <v>8</v>
      </c>
      <c r="F1090" s="374">
        <v>2016</v>
      </c>
      <c r="G1090" s="375">
        <v>2329.4937</v>
      </c>
    </row>
    <row r="1091" spans="2:7" x14ac:dyDescent="0.2">
      <c r="B1091" s="209"/>
      <c r="C1091" s="374">
        <v>9</v>
      </c>
      <c r="D1091" s="374">
        <v>15</v>
      </c>
      <c r="E1091" s="374">
        <v>8</v>
      </c>
      <c r="F1091" s="374">
        <v>2016</v>
      </c>
      <c r="G1091" s="375">
        <v>2265.3285000000001</v>
      </c>
    </row>
    <row r="1092" spans="2:7" x14ac:dyDescent="0.2">
      <c r="B1092" s="209"/>
      <c r="C1092" s="374">
        <v>10</v>
      </c>
      <c r="D1092" s="374">
        <v>15</v>
      </c>
      <c r="E1092" s="374">
        <v>8</v>
      </c>
      <c r="F1092" s="374">
        <v>2016</v>
      </c>
      <c r="G1092" s="375">
        <v>2253.4394000000002</v>
      </c>
    </row>
    <row r="1093" spans="2:7" x14ac:dyDescent="0.2">
      <c r="B1093" s="209"/>
      <c r="C1093" s="374">
        <v>11</v>
      </c>
      <c r="D1093" s="374">
        <v>15</v>
      </c>
      <c r="E1093" s="374">
        <v>8</v>
      </c>
      <c r="F1093" s="374">
        <v>2016</v>
      </c>
      <c r="G1093" s="375">
        <v>2199.8148000000001</v>
      </c>
    </row>
    <row r="1094" spans="2:7" x14ac:dyDescent="0.2">
      <c r="B1094" s="209"/>
      <c r="C1094" s="374">
        <v>12</v>
      </c>
      <c r="D1094" s="374">
        <v>15</v>
      </c>
      <c r="E1094" s="374">
        <v>8</v>
      </c>
      <c r="F1094" s="374">
        <v>2016</v>
      </c>
      <c r="G1094" s="375">
        <v>2263.1055000000001</v>
      </c>
    </row>
    <row r="1095" spans="2:7" x14ac:dyDescent="0.2">
      <c r="B1095" s="209"/>
      <c r="C1095" s="374">
        <v>13</v>
      </c>
      <c r="D1095" s="374">
        <v>15</v>
      </c>
      <c r="E1095" s="374">
        <v>8</v>
      </c>
      <c r="F1095" s="374">
        <v>2016</v>
      </c>
      <c r="G1095" s="375">
        <v>2284.3705</v>
      </c>
    </row>
    <row r="1096" spans="2:7" x14ac:dyDescent="0.2">
      <c r="B1096" s="209"/>
      <c r="C1096" s="374">
        <v>14</v>
      </c>
      <c r="D1096" s="374">
        <v>15</v>
      </c>
      <c r="E1096" s="374">
        <v>8</v>
      </c>
      <c r="F1096" s="374">
        <v>2016</v>
      </c>
      <c r="G1096" s="375">
        <v>2272.2921999999999</v>
      </c>
    </row>
    <row r="1097" spans="2:7" x14ac:dyDescent="0.2">
      <c r="B1097" s="209"/>
      <c r="C1097" s="374">
        <v>15</v>
      </c>
      <c r="D1097" s="374">
        <v>15</v>
      </c>
      <c r="E1097" s="374">
        <v>8</v>
      </c>
      <c r="F1097" s="374">
        <v>2016</v>
      </c>
      <c r="G1097" s="375">
        <v>2262.0693000000001</v>
      </c>
    </row>
    <row r="1098" spans="2:7" x14ac:dyDescent="0.2">
      <c r="B1098" s="209"/>
      <c r="C1098" s="374">
        <v>16</v>
      </c>
      <c r="D1098" s="374">
        <v>15</v>
      </c>
      <c r="E1098" s="374">
        <v>8</v>
      </c>
      <c r="F1098" s="374">
        <v>2016</v>
      </c>
      <c r="G1098" s="375">
        <v>2209.4133999999999</v>
      </c>
    </row>
    <row r="1099" spans="2:7" x14ac:dyDescent="0.2">
      <c r="B1099" s="209"/>
      <c r="C1099" s="374">
        <v>17</v>
      </c>
      <c r="D1099" s="374">
        <v>15</v>
      </c>
      <c r="E1099" s="374">
        <v>8</v>
      </c>
      <c r="F1099" s="374">
        <v>2016</v>
      </c>
      <c r="G1099" s="375">
        <v>2265.6754000000001</v>
      </c>
    </row>
    <row r="1100" spans="2:7" x14ac:dyDescent="0.2">
      <c r="B1100" s="209"/>
      <c r="C1100" s="374">
        <v>18</v>
      </c>
      <c r="D1100" s="374">
        <v>15</v>
      </c>
      <c r="E1100" s="374">
        <v>8</v>
      </c>
      <c r="F1100" s="374">
        <v>2016</v>
      </c>
      <c r="G1100" s="375">
        <v>2283.2426</v>
      </c>
    </row>
    <row r="1101" spans="2:7" x14ac:dyDescent="0.2">
      <c r="B1101" s="209"/>
      <c r="C1101" s="374">
        <v>19</v>
      </c>
      <c r="D1101" s="374">
        <v>15</v>
      </c>
      <c r="E1101" s="374">
        <v>8</v>
      </c>
      <c r="F1101" s="374">
        <v>2016</v>
      </c>
      <c r="G1101" s="375">
        <v>2324.6387</v>
      </c>
    </row>
    <row r="1102" spans="2:7" x14ac:dyDescent="0.2">
      <c r="B1102" s="209"/>
      <c r="C1102" s="374">
        <v>20</v>
      </c>
      <c r="D1102" s="374">
        <v>15</v>
      </c>
      <c r="E1102" s="374">
        <v>8</v>
      </c>
      <c r="F1102" s="374">
        <v>2016</v>
      </c>
      <c r="G1102" s="375">
        <v>2335.6300999999999</v>
      </c>
    </row>
    <row r="1103" spans="2:7" x14ac:dyDescent="0.2">
      <c r="B1103" s="209"/>
      <c r="C1103" s="374">
        <v>21</v>
      </c>
      <c r="D1103" s="374">
        <v>15</v>
      </c>
      <c r="E1103" s="374">
        <v>8</v>
      </c>
      <c r="F1103" s="374">
        <v>2016</v>
      </c>
      <c r="G1103" s="375">
        <v>2397.6208000000001</v>
      </c>
    </row>
    <row r="1104" spans="2:7" x14ac:dyDescent="0.2">
      <c r="B1104" s="209"/>
      <c r="C1104" s="374">
        <v>22</v>
      </c>
      <c r="D1104" s="374">
        <v>15</v>
      </c>
      <c r="E1104" s="374">
        <v>8</v>
      </c>
      <c r="F1104" s="374">
        <v>2016</v>
      </c>
      <c r="G1104" s="375">
        <v>2417.2799</v>
      </c>
    </row>
    <row r="1105" spans="2:7" x14ac:dyDescent="0.2">
      <c r="B1105" s="209"/>
      <c r="C1105" s="374">
        <v>23</v>
      </c>
      <c r="D1105" s="374">
        <v>15</v>
      </c>
      <c r="E1105" s="374">
        <v>8</v>
      </c>
      <c r="F1105" s="374">
        <v>2016</v>
      </c>
      <c r="G1105" s="375">
        <v>2418.8117000000002</v>
      </c>
    </row>
    <row r="1106" spans="2:7" x14ac:dyDescent="0.2">
      <c r="B1106" s="209"/>
      <c r="C1106" s="374">
        <v>24</v>
      </c>
      <c r="D1106" s="374">
        <v>15</v>
      </c>
      <c r="E1106" s="374">
        <v>8</v>
      </c>
      <c r="F1106" s="374">
        <v>2016</v>
      </c>
      <c r="G1106" s="375">
        <v>2418.0373</v>
      </c>
    </row>
    <row r="1107" spans="2:7" x14ac:dyDescent="0.2">
      <c r="B1107" s="209"/>
      <c r="C1107" s="374">
        <v>1</v>
      </c>
      <c r="D1107" s="374">
        <v>16</v>
      </c>
      <c r="E1107" s="374">
        <v>8</v>
      </c>
      <c r="F1107" s="374">
        <v>2016</v>
      </c>
      <c r="G1107" s="375">
        <v>2363.8746000000001</v>
      </c>
    </row>
    <row r="1108" spans="2:7" x14ac:dyDescent="0.2">
      <c r="B1108" s="209"/>
      <c r="C1108" s="374">
        <v>2</v>
      </c>
      <c r="D1108" s="374">
        <v>16</v>
      </c>
      <c r="E1108" s="374">
        <v>8</v>
      </c>
      <c r="F1108" s="374">
        <v>2016</v>
      </c>
      <c r="G1108" s="375">
        <v>2329.7532999999999</v>
      </c>
    </row>
    <row r="1109" spans="2:7" x14ac:dyDescent="0.2">
      <c r="B1109" s="209"/>
      <c r="C1109" s="374">
        <v>3</v>
      </c>
      <c r="D1109" s="374">
        <v>16</v>
      </c>
      <c r="E1109" s="374">
        <v>8</v>
      </c>
      <c r="F1109" s="374">
        <v>2016</v>
      </c>
      <c r="G1109" s="375">
        <v>2301.9578000000001</v>
      </c>
    </row>
    <row r="1110" spans="2:7" x14ac:dyDescent="0.2">
      <c r="B1110" s="209"/>
      <c r="C1110" s="374">
        <v>4</v>
      </c>
      <c r="D1110" s="374">
        <v>16</v>
      </c>
      <c r="E1110" s="374">
        <v>8</v>
      </c>
      <c r="F1110" s="374">
        <v>2016</v>
      </c>
      <c r="G1110" s="375">
        <v>2298.6257000000001</v>
      </c>
    </row>
    <row r="1111" spans="2:7" x14ac:dyDescent="0.2">
      <c r="B1111" s="209"/>
      <c r="C1111" s="374">
        <v>5</v>
      </c>
      <c r="D1111" s="374">
        <v>16</v>
      </c>
      <c r="E1111" s="374">
        <v>8</v>
      </c>
      <c r="F1111" s="374">
        <v>2016</v>
      </c>
      <c r="G1111" s="375">
        <v>2268.8326000000002</v>
      </c>
    </row>
    <row r="1112" spans="2:7" x14ac:dyDescent="0.2">
      <c r="B1112" s="209"/>
      <c r="C1112" s="374">
        <v>6</v>
      </c>
      <c r="D1112" s="374">
        <v>16</v>
      </c>
      <c r="E1112" s="374">
        <v>8</v>
      </c>
      <c r="F1112" s="374">
        <v>2016</v>
      </c>
      <c r="G1112" s="375">
        <v>2226.2015999999999</v>
      </c>
    </row>
    <row r="1113" spans="2:7" x14ac:dyDescent="0.2">
      <c r="B1113" s="209"/>
      <c r="C1113" s="374">
        <v>7</v>
      </c>
      <c r="D1113" s="374">
        <v>16</v>
      </c>
      <c r="E1113" s="374">
        <v>8</v>
      </c>
      <c r="F1113" s="374">
        <v>2016</v>
      </c>
      <c r="G1113" s="375">
        <v>2209.2377999999999</v>
      </c>
    </row>
    <row r="1114" spans="2:7" x14ac:dyDescent="0.2">
      <c r="B1114" s="209"/>
      <c r="C1114" s="374">
        <v>8</v>
      </c>
      <c r="D1114" s="374">
        <v>16</v>
      </c>
      <c r="E1114" s="374">
        <v>8</v>
      </c>
      <c r="F1114" s="374">
        <v>2016</v>
      </c>
      <c r="G1114" s="375">
        <v>2161.3517999999999</v>
      </c>
    </row>
    <row r="1115" spans="2:7" x14ac:dyDescent="0.2">
      <c r="B1115" s="209"/>
      <c r="C1115" s="374">
        <v>9</v>
      </c>
      <c r="D1115" s="374">
        <v>16</v>
      </c>
      <c r="E1115" s="374">
        <v>8</v>
      </c>
      <c r="F1115" s="374">
        <v>2016</v>
      </c>
      <c r="G1115" s="375">
        <v>2120.4481000000001</v>
      </c>
    </row>
    <row r="1116" spans="2:7" x14ac:dyDescent="0.2">
      <c r="B1116" s="209"/>
      <c r="C1116" s="374">
        <v>10</v>
      </c>
      <c r="D1116" s="374">
        <v>16</v>
      </c>
      <c r="E1116" s="374">
        <v>8</v>
      </c>
      <c r="F1116" s="374">
        <v>2016</v>
      </c>
      <c r="G1116" s="375">
        <v>2099.0900999999999</v>
      </c>
    </row>
    <row r="1117" spans="2:7" x14ac:dyDescent="0.2">
      <c r="B1117" s="209"/>
      <c r="C1117" s="374">
        <v>11</v>
      </c>
      <c r="D1117" s="374">
        <v>16</v>
      </c>
      <c r="E1117" s="374">
        <v>8</v>
      </c>
      <c r="F1117" s="374">
        <v>2016</v>
      </c>
      <c r="G1117" s="375">
        <v>2065.4034999999999</v>
      </c>
    </row>
    <row r="1118" spans="2:7" x14ac:dyDescent="0.2">
      <c r="B1118" s="209"/>
      <c r="C1118" s="374">
        <v>12</v>
      </c>
      <c r="D1118" s="374">
        <v>16</v>
      </c>
      <c r="E1118" s="374">
        <v>8</v>
      </c>
      <c r="F1118" s="374">
        <v>2016</v>
      </c>
      <c r="G1118" s="375">
        <v>2031.3604</v>
      </c>
    </row>
    <row r="1119" spans="2:7" x14ac:dyDescent="0.2">
      <c r="B1119" s="209"/>
      <c r="C1119" s="374">
        <v>13</v>
      </c>
      <c r="D1119" s="374">
        <v>16</v>
      </c>
      <c r="E1119" s="374">
        <v>8</v>
      </c>
      <c r="F1119" s="374">
        <v>2016</v>
      </c>
      <c r="G1119" s="375">
        <v>1986.8288</v>
      </c>
    </row>
    <row r="1120" spans="2:7" x14ac:dyDescent="0.2">
      <c r="B1120" s="209"/>
      <c r="C1120" s="374">
        <v>14</v>
      </c>
      <c r="D1120" s="374">
        <v>16</v>
      </c>
      <c r="E1120" s="374">
        <v>8</v>
      </c>
      <c r="F1120" s="374">
        <v>2016</v>
      </c>
      <c r="G1120" s="375">
        <v>1982.7027</v>
      </c>
    </row>
    <row r="1121" spans="2:7" x14ac:dyDescent="0.2">
      <c r="B1121" s="209"/>
      <c r="C1121" s="374">
        <v>15</v>
      </c>
      <c r="D1121" s="374">
        <v>16</v>
      </c>
      <c r="E1121" s="374">
        <v>8</v>
      </c>
      <c r="F1121" s="374">
        <v>2016</v>
      </c>
      <c r="G1121" s="375">
        <v>1930.1261</v>
      </c>
    </row>
    <row r="1122" spans="2:7" x14ac:dyDescent="0.2">
      <c r="B1122" s="209"/>
      <c r="C1122" s="374">
        <v>16</v>
      </c>
      <c r="D1122" s="374">
        <v>16</v>
      </c>
      <c r="E1122" s="374">
        <v>8</v>
      </c>
      <c r="F1122" s="374">
        <v>2016</v>
      </c>
      <c r="G1122" s="375">
        <v>1929.3734999999999</v>
      </c>
    </row>
    <row r="1123" spans="2:7" x14ac:dyDescent="0.2">
      <c r="B1123" s="209"/>
      <c r="C1123" s="374">
        <v>17</v>
      </c>
      <c r="D1123" s="374">
        <v>16</v>
      </c>
      <c r="E1123" s="374">
        <v>8</v>
      </c>
      <c r="F1123" s="374">
        <v>2016</v>
      </c>
      <c r="G1123" s="375">
        <v>1883.6316999999999</v>
      </c>
    </row>
    <row r="1124" spans="2:7" x14ac:dyDescent="0.2">
      <c r="B1124" s="209"/>
      <c r="C1124" s="374">
        <v>18</v>
      </c>
      <c r="D1124" s="374">
        <v>16</v>
      </c>
      <c r="E1124" s="374">
        <v>8</v>
      </c>
      <c r="F1124" s="374">
        <v>2016</v>
      </c>
      <c r="G1124" s="375">
        <v>1913.8666000000001</v>
      </c>
    </row>
    <row r="1125" spans="2:7" x14ac:dyDescent="0.2">
      <c r="B1125" s="209"/>
      <c r="C1125" s="374">
        <v>19</v>
      </c>
      <c r="D1125" s="374">
        <v>16</v>
      </c>
      <c r="E1125" s="374">
        <v>8</v>
      </c>
      <c r="F1125" s="374">
        <v>2016</v>
      </c>
      <c r="G1125" s="375">
        <v>1906.8966</v>
      </c>
    </row>
    <row r="1126" spans="2:7" x14ac:dyDescent="0.2">
      <c r="B1126" s="209"/>
      <c r="C1126" s="374">
        <v>20</v>
      </c>
      <c r="D1126" s="374">
        <v>16</v>
      </c>
      <c r="E1126" s="374">
        <v>8</v>
      </c>
      <c r="F1126" s="374">
        <v>2016</v>
      </c>
      <c r="G1126" s="375">
        <v>1920.0358000000001</v>
      </c>
    </row>
    <row r="1127" spans="2:7" x14ac:dyDescent="0.2">
      <c r="B1127" s="209"/>
      <c r="C1127" s="374">
        <v>21</v>
      </c>
      <c r="D1127" s="374">
        <v>16</v>
      </c>
      <c r="E1127" s="374">
        <v>8</v>
      </c>
      <c r="F1127" s="374">
        <v>2016</v>
      </c>
      <c r="G1127" s="375">
        <v>2010.1433</v>
      </c>
    </row>
    <row r="1128" spans="2:7" x14ac:dyDescent="0.2">
      <c r="B1128" s="209"/>
      <c r="C1128" s="374">
        <v>22</v>
      </c>
      <c r="D1128" s="374">
        <v>16</v>
      </c>
      <c r="E1128" s="374">
        <v>8</v>
      </c>
      <c r="F1128" s="374">
        <v>2016</v>
      </c>
      <c r="G1128" s="375">
        <v>2084.288</v>
      </c>
    </row>
    <row r="1129" spans="2:7" x14ac:dyDescent="0.2">
      <c r="B1129" s="209"/>
      <c r="C1129" s="374">
        <v>23</v>
      </c>
      <c r="D1129" s="374">
        <v>16</v>
      </c>
      <c r="E1129" s="374">
        <v>8</v>
      </c>
      <c r="F1129" s="374">
        <v>2016</v>
      </c>
      <c r="G1129" s="375">
        <v>2114.4708999999998</v>
      </c>
    </row>
    <row r="1130" spans="2:7" x14ac:dyDescent="0.2">
      <c r="B1130" s="209"/>
      <c r="C1130" s="374">
        <v>24</v>
      </c>
      <c r="D1130" s="374">
        <v>16</v>
      </c>
      <c r="E1130" s="374">
        <v>8</v>
      </c>
      <c r="F1130" s="374">
        <v>2016</v>
      </c>
      <c r="G1130" s="375">
        <v>2113.1855</v>
      </c>
    </row>
    <row r="1131" spans="2:7" x14ac:dyDescent="0.2">
      <c r="B1131" s="209"/>
      <c r="C1131" s="374">
        <v>1</v>
      </c>
      <c r="D1131" s="374">
        <v>17</v>
      </c>
      <c r="E1131" s="374">
        <v>8</v>
      </c>
      <c r="F1131" s="374">
        <v>2016</v>
      </c>
      <c r="G1131" s="375">
        <v>2113.4434999999999</v>
      </c>
    </row>
    <row r="1132" spans="2:7" x14ac:dyDescent="0.2">
      <c r="B1132" s="209"/>
      <c r="C1132" s="374">
        <v>2</v>
      </c>
      <c r="D1132" s="374">
        <v>17</v>
      </c>
      <c r="E1132" s="374">
        <v>8</v>
      </c>
      <c r="F1132" s="374">
        <v>2016</v>
      </c>
      <c r="G1132" s="375">
        <v>2062.9214000000002</v>
      </c>
    </row>
    <row r="1133" spans="2:7" x14ac:dyDescent="0.2">
      <c r="B1133" s="209"/>
      <c r="C1133" s="374">
        <v>3</v>
      </c>
      <c r="D1133" s="374">
        <v>17</v>
      </c>
      <c r="E1133" s="374">
        <v>8</v>
      </c>
      <c r="F1133" s="374">
        <v>2016</v>
      </c>
      <c r="G1133" s="375">
        <v>2046.3896999999999</v>
      </c>
    </row>
    <row r="1134" spans="2:7" x14ac:dyDescent="0.2">
      <c r="B1134" s="209"/>
      <c r="C1134" s="374">
        <v>4</v>
      </c>
      <c r="D1134" s="374">
        <v>17</v>
      </c>
      <c r="E1134" s="374">
        <v>8</v>
      </c>
      <c r="F1134" s="374">
        <v>2016</v>
      </c>
      <c r="G1134" s="375">
        <v>2052.2384999999999</v>
      </c>
    </row>
    <row r="1135" spans="2:7" x14ac:dyDescent="0.2">
      <c r="B1135" s="209"/>
      <c r="C1135" s="374">
        <v>5</v>
      </c>
      <c r="D1135" s="374">
        <v>17</v>
      </c>
      <c r="E1135" s="374">
        <v>8</v>
      </c>
      <c r="F1135" s="374">
        <v>2016</v>
      </c>
      <c r="G1135" s="375">
        <v>2064.5005000000001</v>
      </c>
    </row>
    <row r="1136" spans="2:7" x14ac:dyDescent="0.2">
      <c r="B1136" s="209"/>
      <c r="C1136" s="374">
        <v>6</v>
      </c>
      <c r="D1136" s="374">
        <v>17</v>
      </c>
      <c r="E1136" s="374">
        <v>8</v>
      </c>
      <c r="F1136" s="374">
        <v>2016</v>
      </c>
      <c r="G1136" s="375">
        <v>2054.2381</v>
      </c>
    </row>
    <row r="1137" spans="2:7" x14ac:dyDescent="0.2">
      <c r="B1137" s="209"/>
      <c r="C1137" s="374">
        <v>7</v>
      </c>
      <c r="D1137" s="374">
        <v>17</v>
      </c>
      <c r="E1137" s="374">
        <v>8</v>
      </c>
      <c r="F1137" s="374">
        <v>2016</v>
      </c>
      <c r="G1137" s="375">
        <v>2080.7764999999999</v>
      </c>
    </row>
    <row r="1138" spans="2:7" x14ac:dyDescent="0.2">
      <c r="B1138" s="209"/>
      <c r="C1138" s="374">
        <v>8</v>
      </c>
      <c r="D1138" s="374">
        <v>17</v>
      </c>
      <c r="E1138" s="374">
        <v>8</v>
      </c>
      <c r="F1138" s="374">
        <v>2016</v>
      </c>
      <c r="G1138" s="375">
        <v>2096.9382000000001</v>
      </c>
    </row>
    <row r="1139" spans="2:7" x14ac:dyDescent="0.2">
      <c r="B1139" s="209"/>
      <c r="C1139" s="374">
        <v>9</v>
      </c>
      <c r="D1139" s="374">
        <v>17</v>
      </c>
      <c r="E1139" s="374">
        <v>8</v>
      </c>
      <c r="F1139" s="374">
        <v>2016</v>
      </c>
      <c r="G1139" s="375">
        <v>2035.9141</v>
      </c>
    </row>
    <row r="1140" spans="2:7" x14ac:dyDescent="0.2">
      <c r="B1140" s="209"/>
      <c r="C1140" s="374">
        <v>10</v>
      </c>
      <c r="D1140" s="374">
        <v>17</v>
      </c>
      <c r="E1140" s="374">
        <v>8</v>
      </c>
      <c r="F1140" s="374">
        <v>2016</v>
      </c>
      <c r="G1140" s="375">
        <v>2052.7782000000002</v>
      </c>
    </row>
    <row r="1141" spans="2:7" x14ac:dyDescent="0.2">
      <c r="B1141" s="209"/>
      <c r="C1141" s="374">
        <v>11</v>
      </c>
      <c r="D1141" s="374">
        <v>17</v>
      </c>
      <c r="E1141" s="374">
        <v>8</v>
      </c>
      <c r="F1141" s="374">
        <v>2016</v>
      </c>
      <c r="G1141" s="375">
        <v>2043.5808999999999</v>
      </c>
    </row>
    <row r="1142" spans="2:7" x14ac:dyDescent="0.2">
      <c r="B1142" s="209"/>
      <c r="C1142" s="374">
        <v>12</v>
      </c>
      <c r="D1142" s="374">
        <v>17</v>
      </c>
      <c r="E1142" s="374">
        <v>8</v>
      </c>
      <c r="F1142" s="374">
        <v>2016</v>
      </c>
      <c r="G1142" s="375">
        <v>2039.2954</v>
      </c>
    </row>
    <row r="1143" spans="2:7" x14ac:dyDescent="0.2">
      <c r="B1143" s="209"/>
      <c r="C1143" s="374">
        <v>13</v>
      </c>
      <c r="D1143" s="374">
        <v>17</v>
      </c>
      <c r="E1143" s="374">
        <v>8</v>
      </c>
      <c r="F1143" s="374">
        <v>2016</v>
      </c>
      <c r="G1143" s="375">
        <v>2025.3574000000001</v>
      </c>
    </row>
    <row r="1144" spans="2:7" x14ac:dyDescent="0.2">
      <c r="B1144" s="209"/>
      <c r="C1144" s="374">
        <v>14</v>
      </c>
      <c r="D1144" s="374">
        <v>17</v>
      </c>
      <c r="E1144" s="374">
        <v>8</v>
      </c>
      <c r="F1144" s="374">
        <v>2016</v>
      </c>
      <c r="G1144" s="375">
        <v>1986.941</v>
      </c>
    </row>
    <row r="1145" spans="2:7" x14ac:dyDescent="0.2">
      <c r="B1145" s="209"/>
      <c r="C1145" s="374">
        <v>15</v>
      </c>
      <c r="D1145" s="374">
        <v>17</v>
      </c>
      <c r="E1145" s="374">
        <v>8</v>
      </c>
      <c r="F1145" s="374">
        <v>2016</v>
      </c>
      <c r="G1145" s="375">
        <v>2008.2388000000001</v>
      </c>
    </row>
    <row r="1146" spans="2:7" x14ac:dyDescent="0.2">
      <c r="B1146" s="209"/>
      <c r="C1146" s="374">
        <v>16</v>
      </c>
      <c r="D1146" s="374">
        <v>17</v>
      </c>
      <c r="E1146" s="374">
        <v>8</v>
      </c>
      <c r="F1146" s="374">
        <v>2016</v>
      </c>
      <c r="G1146" s="375">
        <v>1997.9547</v>
      </c>
    </row>
    <row r="1147" spans="2:7" x14ac:dyDescent="0.2">
      <c r="B1147" s="209"/>
      <c r="C1147" s="374">
        <v>17</v>
      </c>
      <c r="D1147" s="374">
        <v>17</v>
      </c>
      <c r="E1147" s="374">
        <v>8</v>
      </c>
      <c r="F1147" s="374">
        <v>2016</v>
      </c>
      <c r="G1147" s="375">
        <v>2025.5468000000001</v>
      </c>
    </row>
    <row r="1148" spans="2:7" x14ac:dyDescent="0.2">
      <c r="B1148" s="209"/>
      <c r="C1148" s="374">
        <v>18</v>
      </c>
      <c r="D1148" s="374">
        <v>17</v>
      </c>
      <c r="E1148" s="374">
        <v>8</v>
      </c>
      <c r="F1148" s="374">
        <v>2016</v>
      </c>
      <c r="G1148" s="375">
        <v>2005.3236999999999</v>
      </c>
    </row>
    <row r="1149" spans="2:7" x14ac:dyDescent="0.2">
      <c r="B1149" s="209"/>
      <c r="C1149" s="374">
        <v>19</v>
      </c>
      <c r="D1149" s="374">
        <v>17</v>
      </c>
      <c r="E1149" s="374">
        <v>8</v>
      </c>
      <c r="F1149" s="374">
        <v>2016</v>
      </c>
      <c r="G1149" s="375">
        <v>2041.9372000000001</v>
      </c>
    </row>
    <row r="1150" spans="2:7" x14ac:dyDescent="0.2">
      <c r="B1150" s="209"/>
      <c r="C1150" s="374">
        <v>20</v>
      </c>
      <c r="D1150" s="374">
        <v>17</v>
      </c>
      <c r="E1150" s="374">
        <v>8</v>
      </c>
      <c r="F1150" s="374">
        <v>2016</v>
      </c>
      <c r="G1150" s="375">
        <v>2101.7945</v>
      </c>
    </row>
    <row r="1151" spans="2:7" x14ac:dyDescent="0.2">
      <c r="B1151" s="209"/>
      <c r="C1151" s="374">
        <v>21</v>
      </c>
      <c r="D1151" s="374">
        <v>17</v>
      </c>
      <c r="E1151" s="374">
        <v>8</v>
      </c>
      <c r="F1151" s="374">
        <v>2016</v>
      </c>
      <c r="G1151" s="375">
        <v>2140.9029999999998</v>
      </c>
    </row>
    <row r="1152" spans="2:7" x14ac:dyDescent="0.2">
      <c r="B1152" s="209"/>
      <c r="C1152" s="374">
        <v>22</v>
      </c>
      <c r="D1152" s="374">
        <v>17</v>
      </c>
      <c r="E1152" s="374">
        <v>8</v>
      </c>
      <c r="F1152" s="374">
        <v>2016</v>
      </c>
      <c r="G1152" s="375">
        <v>2199.2997999999998</v>
      </c>
    </row>
    <row r="1153" spans="2:7" x14ac:dyDescent="0.2">
      <c r="B1153" s="209"/>
      <c r="C1153" s="374">
        <v>23</v>
      </c>
      <c r="D1153" s="374">
        <v>17</v>
      </c>
      <c r="E1153" s="374">
        <v>8</v>
      </c>
      <c r="F1153" s="374">
        <v>2016</v>
      </c>
      <c r="G1153" s="375">
        <v>2202.4987000000001</v>
      </c>
    </row>
    <row r="1154" spans="2:7" x14ac:dyDescent="0.2">
      <c r="B1154" s="209"/>
      <c r="C1154" s="374">
        <v>24</v>
      </c>
      <c r="D1154" s="374">
        <v>17</v>
      </c>
      <c r="E1154" s="374">
        <v>8</v>
      </c>
      <c r="F1154" s="374">
        <v>2016</v>
      </c>
      <c r="G1154" s="375">
        <v>2188.1999000000001</v>
      </c>
    </row>
    <row r="1155" spans="2:7" x14ac:dyDescent="0.2">
      <c r="B1155" s="209"/>
      <c r="C1155" s="374">
        <v>1</v>
      </c>
      <c r="D1155" s="374">
        <v>18</v>
      </c>
      <c r="E1155" s="374">
        <v>8</v>
      </c>
      <c r="F1155" s="374">
        <v>2016</v>
      </c>
      <c r="G1155" s="375">
        <v>2166.4980999999998</v>
      </c>
    </row>
    <row r="1156" spans="2:7" x14ac:dyDescent="0.2">
      <c r="B1156" s="209"/>
      <c r="C1156" s="374">
        <v>2</v>
      </c>
      <c r="D1156" s="374">
        <v>18</v>
      </c>
      <c r="E1156" s="374">
        <v>8</v>
      </c>
      <c r="F1156" s="374">
        <v>2016</v>
      </c>
      <c r="G1156" s="375">
        <v>2149.1224999999999</v>
      </c>
    </row>
    <row r="1157" spans="2:7" x14ac:dyDescent="0.2">
      <c r="B1157" s="209"/>
      <c r="C1157" s="374">
        <v>3</v>
      </c>
      <c r="D1157" s="374">
        <v>18</v>
      </c>
      <c r="E1157" s="374">
        <v>8</v>
      </c>
      <c r="F1157" s="374">
        <v>2016</v>
      </c>
      <c r="G1157" s="375">
        <v>2115.2510000000002</v>
      </c>
    </row>
    <row r="1158" spans="2:7" x14ac:dyDescent="0.2">
      <c r="B1158" s="209"/>
      <c r="C1158" s="374">
        <v>4</v>
      </c>
      <c r="D1158" s="374">
        <v>18</v>
      </c>
      <c r="E1158" s="374">
        <v>8</v>
      </c>
      <c r="F1158" s="374">
        <v>2016</v>
      </c>
      <c r="G1158" s="375">
        <v>2120.3153000000002</v>
      </c>
    </row>
    <row r="1159" spans="2:7" x14ac:dyDescent="0.2">
      <c r="B1159" s="209"/>
      <c r="C1159" s="374">
        <v>5</v>
      </c>
      <c r="D1159" s="374">
        <v>18</v>
      </c>
      <c r="E1159" s="374">
        <v>8</v>
      </c>
      <c r="F1159" s="374">
        <v>2016</v>
      </c>
      <c r="G1159" s="375">
        <v>2130.5383000000002</v>
      </c>
    </row>
    <row r="1160" spans="2:7" x14ac:dyDescent="0.2">
      <c r="B1160" s="209"/>
      <c r="C1160" s="374">
        <v>6</v>
      </c>
      <c r="D1160" s="374">
        <v>18</v>
      </c>
      <c r="E1160" s="374">
        <v>8</v>
      </c>
      <c r="F1160" s="374">
        <v>2016</v>
      </c>
      <c r="G1160" s="375">
        <v>2121.6291000000001</v>
      </c>
    </row>
    <row r="1161" spans="2:7" x14ac:dyDescent="0.2">
      <c r="B1161" s="209"/>
      <c r="C1161" s="374">
        <v>7</v>
      </c>
      <c r="D1161" s="374">
        <v>18</v>
      </c>
      <c r="E1161" s="374">
        <v>8</v>
      </c>
      <c r="F1161" s="374">
        <v>2016</v>
      </c>
      <c r="G1161" s="375">
        <v>2145.8090999999999</v>
      </c>
    </row>
    <row r="1162" spans="2:7" x14ac:dyDescent="0.2">
      <c r="B1162" s="209"/>
      <c r="C1162" s="374">
        <v>8</v>
      </c>
      <c r="D1162" s="374">
        <v>18</v>
      </c>
      <c r="E1162" s="374">
        <v>8</v>
      </c>
      <c r="F1162" s="374">
        <v>2016</v>
      </c>
      <c r="G1162" s="375">
        <v>2146.2100999999998</v>
      </c>
    </row>
    <row r="1163" spans="2:7" x14ac:dyDescent="0.2">
      <c r="B1163" s="209"/>
      <c r="C1163" s="374">
        <v>9</v>
      </c>
      <c r="D1163" s="374">
        <v>18</v>
      </c>
      <c r="E1163" s="374">
        <v>8</v>
      </c>
      <c r="F1163" s="374">
        <v>2016</v>
      </c>
      <c r="G1163" s="375">
        <v>2081.5648000000001</v>
      </c>
    </row>
    <row r="1164" spans="2:7" x14ac:dyDescent="0.2">
      <c r="B1164" s="209"/>
      <c r="C1164" s="374">
        <v>10</v>
      </c>
      <c r="D1164" s="374">
        <v>18</v>
      </c>
      <c r="E1164" s="374">
        <v>8</v>
      </c>
      <c r="F1164" s="374">
        <v>2016</v>
      </c>
      <c r="G1164" s="375">
        <v>2034.9143999999999</v>
      </c>
    </row>
    <row r="1165" spans="2:7" x14ac:dyDescent="0.2">
      <c r="B1165" s="209"/>
      <c r="C1165" s="374">
        <v>11</v>
      </c>
      <c r="D1165" s="374">
        <v>18</v>
      </c>
      <c r="E1165" s="374">
        <v>8</v>
      </c>
      <c r="F1165" s="374">
        <v>2016</v>
      </c>
      <c r="G1165" s="375">
        <v>2011.3164999999999</v>
      </c>
    </row>
    <row r="1166" spans="2:7" x14ac:dyDescent="0.2">
      <c r="B1166" s="209"/>
      <c r="C1166" s="374">
        <v>12</v>
      </c>
      <c r="D1166" s="374">
        <v>18</v>
      </c>
      <c r="E1166" s="374">
        <v>8</v>
      </c>
      <c r="F1166" s="374">
        <v>2016</v>
      </c>
      <c r="G1166" s="375">
        <v>1986.3931</v>
      </c>
    </row>
    <row r="1167" spans="2:7" x14ac:dyDescent="0.2">
      <c r="B1167" s="209"/>
      <c r="C1167" s="374">
        <v>13</v>
      </c>
      <c r="D1167" s="374">
        <v>18</v>
      </c>
      <c r="E1167" s="374">
        <v>8</v>
      </c>
      <c r="F1167" s="374">
        <v>2016</v>
      </c>
      <c r="G1167" s="375">
        <v>1956.4458</v>
      </c>
    </row>
    <row r="1168" spans="2:7" x14ac:dyDescent="0.2">
      <c r="B1168" s="209"/>
      <c r="C1168" s="374">
        <v>14</v>
      </c>
      <c r="D1168" s="374">
        <v>18</v>
      </c>
      <c r="E1168" s="374">
        <v>8</v>
      </c>
      <c r="F1168" s="374">
        <v>2016</v>
      </c>
      <c r="G1168" s="375">
        <v>1992.5804000000001</v>
      </c>
    </row>
    <row r="1169" spans="2:7" x14ac:dyDescent="0.2">
      <c r="B1169" s="209"/>
      <c r="C1169" s="374">
        <v>15</v>
      </c>
      <c r="D1169" s="374">
        <v>18</v>
      </c>
      <c r="E1169" s="374">
        <v>8</v>
      </c>
      <c r="F1169" s="374">
        <v>2016</v>
      </c>
      <c r="G1169" s="375">
        <v>2028.7692</v>
      </c>
    </row>
    <row r="1170" spans="2:7" x14ac:dyDescent="0.2">
      <c r="B1170" s="209"/>
      <c r="C1170" s="374">
        <v>16</v>
      </c>
      <c r="D1170" s="374">
        <v>18</v>
      </c>
      <c r="E1170" s="374">
        <v>8</v>
      </c>
      <c r="F1170" s="374">
        <v>2016</v>
      </c>
      <c r="G1170" s="375">
        <v>2002.0877</v>
      </c>
    </row>
    <row r="1171" spans="2:7" x14ac:dyDescent="0.2">
      <c r="B1171" s="209"/>
      <c r="C1171" s="374">
        <v>17</v>
      </c>
      <c r="D1171" s="374">
        <v>18</v>
      </c>
      <c r="E1171" s="374">
        <v>8</v>
      </c>
      <c r="F1171" s="374">
        <v>2016</v>
      </c>
      <c r="G1171" s="375">
        <v>2008.9567</v>
      </c>
    </row>
    <row r="1172" spans="2:7" x14ac:dyDescent="0.2">
      <c r="B1172" s="209"/>
      <c r="C1172" s="374">
        <v>18</v>
      </c>
      <c r="D1172" s="374">
        <v>18</v>
      </c>
      <c r="E1172" s="374">
        <v>8</v>
      </c>
      <c r="F1172" s="374">
        <v>2016</v>
      </c>
      <c r="G1172" s="375">
        <v>2012.086</v>
      </c>
    </row>
    <row r="1173" spans="2:7" x14ac:dyDescent="0.2">
      <c r="B1173" s="209"/>
      <c r="C1173" s="374">
        <v>19</v>
      </c>
      <c r="D1173" s="374">
        <v>18</v>
      </c>
      <c r="E1173" s="374">
        <v>8</v>
      </c>
      <c r="F1173" s="374">
        <v>2016</v>
      </c>
      <c r="G1173" s="375">
        <v>1987.2193</v>
      </c>
    </row>
    <row r="1174" spans="2:7" x14ac:dyDescent="0.2">
      <c r="B1174" s="209"/>
      <c r="C1174" s="374">
        <v>20</v>
      </c>
      <c r="D1174" s="374">
        <v>18</v>
      </c>
      <c r="E1174" s="374">
        <v>8</v>
      </c>
      <c r="F1174" s="374">
        <v>2016</v>
      </c>
      <c r="G1174" s="375">
        <v>2105.1192999999998</v>
      </c>
    </row>
    <row r="1175" spans="2:7" x14ac:dyDescent="0.2">
      <c r="B1175" s="209"/>
      <c r="C1175" s="374">
        <v>21</v>
      </c>
      <c r="D1175" s="374">
        <v>18</v>
      </c>
      <c r="E1175" s="374">
        <v>8</v>
      </c>
      <c r="F1175" s="374">
        <v>2016</v>
      </c>
      <c r="G1175" s="375">
        <v>2175.7498000000001</v>
      </c>
    </row>
    <row r="1176" spans="2:7" x14ac:dyDescent="0.2">
      <c r="B1176" s="209"/>
      <c r="C1176" s="374">
        <v>22</v>
      </c>
      <c r="D1176" s="374">
        <v>18</v>
      </c>
      <c r="E1176" s="374">
        <v>8</v>
      </c>
      <c r="F1176" s="374">
        <v>2016</v>
      </c>
      <c r="G1176" s="375">
        <v>2246.8254000000002</v>
      </c>
    </row>
    <row r="1177" spans="2:7" s="161" customFormat="1" x14ac:dyDescent="0.2">
      <c r="B1177" s="209"/>
      <c r="C1177" s="374">
        <v>23</v>
      </c>
      <c r="D1177" s="374">
        <v>18</v>
      </c>
      <c r="E1177" s="374">
        <v>8</v>
      </c>
      <c r="F1177" s="374">
        <v>2016</v>
      </c>
      <c r="G1177" s="375">
        <v>2253.9663</v>
      </c>
    </row>
    <row r="1178" spans="2:7" x14ac:dyDescent="0.2">
      <c r="B1178" s="209"/>
      <c r="C1178" s="374">
        <v>24</v>
      </c>
      <c r="D1178" s="374">
        <v>18</v>
      </c>
      <c r="E1178" s="374">
        <v>8</v>
      </c>
      <c r="F1178" s="374">
        <v>2016</v>
      </c>
      <c r="G1178" s="375">
        <v>2254.1770999999999</v>
      </c>
    </row>
    <row r="1179" spans="2:7" x14ac:dyDescent="0.2">
      <c r="B1179" s="209"/>
      <c r="C1179" s="374">
        <v>1</v>
      </c>
      <c r="D1179" s="374">
        <v>19</v>
      </c>
      <c r="E1179" s="374">
        <v>8</v>
      </c>
      <c r="F1179" s="374">
        <v>2016</v>
      </c>
      <c r="G1179" s="375">
        <v>2204.9027999999998</v>
      </c>
    </row>
    <row r="1180" spans="2:7" x14ac:dyDescent="0.2">
      <c r="C1180" s="374">
        <v>2</v>
      </c>
      <c r="D1180" s="374">
        <v>19</v>
      </c>
      <c r="E1180" s="374">
        <v>8</v>
      </c>
      <c r="F1180" s="374">
        <v>2016</v>
      </c>
      <c r="G1180" s="375">
        <v>2174.5668999999998</v>
      </c>
    </row>
    <row r="1181" spans="2:7" x14ac:dyDescent="0.2">
      <c r="C1181" s="374">
        <v>3</v>
      </c>
      <c r="D1181" s="374">
        <v>19</v>
      </c>
      <c r="E1181" s="374">
        <v>8</v>
      </c>
      <c r="F1181" s="374">
        <v>2016</v>
      </c>
      <c r="G1181" s="375">
        <v>2159.5619000000002</v>
      </c>
    </row>
    <row r="1182" spans="2:7" x14ac:dyDescent="0.2">
      <c r="C1182" s="374">
        <v>4</v>
      </c>
      <c r="D1182" s="374">
        <v>19</v>
      </c>
      <c r="E1182" s="374">
        <v>8</v>
      </c>
      <c r="F1182" s="374">
        <v>2016</v>
      </c>
      <c r="G1182" s="375">
        <v>2155.5070999999998</v>
      </c>
    </row>
    <row r="1183" spans="2:7" x14ac:dyDescent="0.2">
      <c r="C1183" s="374">
        <v>5</v>
      </c>
      <c r="D1183" s="374">
        <v>19</v>
      </c>
      <c r="E1183" s="374">
        <v>8</v>
      </c>
      <c r="F1183" s="374">
        <v>2016</v>
      </c>
      <c r="G1183" s="375">
        <v>2123.4837000000002</v>
      </c>
    </row>
    <row r="1184" spans="2:7" x14ac:dyDescent="0.2">
      <c r="C1184" s="374">
        <v>6</v>
      </c>
      <c r="D1184" s="374">
        <v>19</v>
      </c>
      <c r="E1184" s="374">
        <v>8</v>
      </c>
      <c r="F1184" s="374">
        <v>2016</v>
      </c>
      <c r="G1184" s="375">
        <v>2116.3299000000002</v>
      </c>
    </row>
    <row r="1185" spans="3:7" s="27" customFormat="1" x14ac:dyDescent="0.2">
      <c r="C1185" s="374">
        <v>7</v>
      </c>
      <c r="D1185" s="374">
        <v>19</v>
      </c>
      <c r="E1185" s="374">
        <v>8</v>
      </c>
      <c r="F1185" s="374">
        <v>2016</v>
      </c>
      <c r="G1185" s="375">
        <v>2129.5563000000002</v>
      </c>
    </row>
    <row r="1186" spans="3:7" s="27" customFormat="1" x14ac:dyDescent="0.2">
      <c r="C1186" s="374">
        <v>8</v>
      </c>
      <c r="D1186" s="374">
        <v>19</v>
      </c>
      <c r="E1186" s="374">
        <v>8</v>
      </c>
      <c r="F1186" s="374">
        <v>2016</v>
      </c>
      <c r="G1186" s="375">
        <v>2133.8015999999998</v>
      </c>
    </row>
    <row r="1187" spans="3:7" s="27" customFormat="1" x14ac:dyDescent="0.2">
      <c r="C1187" s="374">
        <v>9</v>
      </c>
      <c r="D1187" s="374">
        <v>19</v>
      </c>
      <c r="E1187" s="374">
        <v>8</v>
      </c>
      <c r="F1187" s="374">
        <v>2016</v>
      </c>
      <c r="G1187" s="375">
        <v>2162.1623</v>
      </c>
    </row>
    <row r="1188" spans="3:7" s="27" customFormat="1" x14ac:dyDescent="0.2">
      <c r="C1188" s="374">
        <v>10</v>
      </c>
      <c r="D1188" s="374">
        <v>19</v>
      </c>
      <c r="E1188" s="374">
        <v>8</v>
      </c>
      <c r="F1188" s="374">
        <v>2016</v>
      </c>
      <c r="G1188" s="375">
        <v>2174.9459000000002</v>
      </c>
    </row>
    <row r="1189" spans="3:7" s="27" customFormat="1" x14ac:dyDescent="0.2">
      <c r="C1189" s="374">
        <v>11</v>
      </c>
      <c r="D1189" s="374">
        <v>19</v>
      </c>
      <c r="E1189" s="374">
        <v>8</v>
      </c>
      <c r="F1189" s="374">
        <v>2016</v>
      </c>
      <c r="G1189" s="375">
        <v>2172.3235</v>
      </c>
    </row>
    <row r="1190" spans="3:7" s="27" customFormat="1" x14ac:dyDescent="0.2">
      <c r="C1190" s="374">
        <v>12</v>
      </c>
      <c r="D1190" s="374">
        <v>19</v>
      </c>
      <c r="E1190" s="374">
        <v>8</v>
      </c>
      <c r="F1190" s="374">
        <v>2016</v>
      </c>
      <c r="G1190" s="375">
        <v>2161.5873000000001</v>
      </c>
    </row>
    <row r="1191" spans="3:7" s="27" customFormat="1" x14ac:dyDescent="0.2">
      <c r="C1191" s="374">
        <v>13</v>
      </c>
      <c r="D1191" s="374">
        <v>19</v>
      </c>
      <c r="E1191" s="374">
        <v>8</v>
      </c>
      <c r="F1191" s="374">
        <v>2016</v>
      </c>
      <c r="G1191" s="375">
        <v>2152.7253999999998</v>
      </c>
    </row>
    <row r="1192" spans="3:7" s="27" customFormat="1" x14ac:dyDescent="0.2">
      <c r="C1192" s="374">
        <v>14</v>
      </c>
      <c r="D1192" s="374">
        <v>19</v>
      </c>
      <c r="E1192" s="374">
        <v>8</v>
      </c>
      <c r="F1192" s="374">
        <v>2016</v>
      </c>
      <c r="G1192" s="375">
        <v>2129.3510000000001</v>
      </c>
    </row>
    <row r="1193" spans="3:7" s="27" customFormat="1" x14ac:dyDescent="0.2">
      <c r="C1193" s="374">
        <v>15</v>
      </c>
      <c r="D1193" s="374">
        <v>19</v>
      </c>
      <c r="E1193" s="374">
        <v>8</v>
      </c>
      <c r="F1193" s="374">
        <v>2016</v>
      </c>
      <c r="G1193" s="375">
        <v>2148.7600000000002</v>
      </c>
    </row>
    <row r="1194" spans="3:7" s="27" customFormat="1" x14ac:dyDescent="0.2">
      <c r="C1194" s="374">
        <v>16</v>
      </c>
      <c r="D1194" s="374">
        <v>19</v>
      </c>
      <c r="E1194" s="374">
        <v>8</v>
      </c>
      <c r="F1194" s="374">
        <v>2016</v>
      </c>
      <c r="G1194" s="375">
        <v>2159.6291999999999</v>
      </c>
    </row>
    <row r="1195" spans="3:7" s="27" customFormat="1" x14ac:dyDescent="0.2">
      <c r="C1195" s="374">
        <v>17</v>
      </c>
      <c r="D1195" s="374">
        <v>19</v>
      </c>
      <c r="E1195" s="374">
        <v>8</v>
      </c>
      <c r="F1195" s="374">
        <v>2016</v>
      </c>
      <c r="G1195" s="375">
        <v>2153.2746999999999</v>
      </c>
    </row>
    <row r="1196" spans="3:7" s="27" customFormat="1" x14ac:dyDescent="0.2">
      <c r="C1196" s="374">
        <v>18</v>
      </c>
      <c r="D1196" s="374">
        <v>19</v>
      </c>
      <c r="E1196" s="374">
        <v>8</v>
      </c>
      <c r="F1196" s="374">
        <v>2016</v>
      </c>
      <c r="G1196" s="375">
        <v>2163.6444999999999</v>
      </c>
    </row>
    <row r="1197" spans="3:7" s="27" customFormat="1" x14ac:dyDescent="0.2">
      <c r="C1197" s="374">
        <v>19</v>
      </c>
      <c r="D1197" s="374">
        <v>19</v>
      </c>
      <c r="E1197" s="374">
        <v>8</v>
      </c>
      <c r="F1197" s="374">
        <v>2016</v>
      </c>
      <c r="G1197" s="375">
        <v>2177.4964</v>
      </c>
    </row>
    <row r="1198" spans="3:7" s="27" customFormat="1" x14ac:dyDescent="0.2">
      <c r="C1198" s="374">
        <v>20</v>
      </c>
      <c r="D1198" s="374">
        <v>19</v>
      </c>
      <c r="E1198" s="374">
        <v>8</v>
      </c>
      <c r="F1198" s="374">
        <v>2016</v>
      </c>
      <c r="G1198" s="375">
        <v>2251.1640000000002</v>
      </c>
    </row>
    <row r="1199" spans="3:7" s="27" customFormat="1" x14ac:dyDescent="0.2">
      <c r="C1199" s="374">
        <v>21</v>
      </c>
      <c r="D1199" s="374">
        <v>19</v>
      </c>
      <c r="E1199" s="374">
        <v>8</v>
      </c>
      <c r="F1199" s="374">
        <v>2016</v>
      </c>
      <c r="G1199" s="375">
        <v>2281.2957000000001</v>
      </c>
    </row>
    <row r="1200" spans="3:7" s="27" customFormat="1" x14ac:dyDescent="0.2">
      <c r="C1200" s="374">
        <v>22</v>
      </c>
      <c r="D1200" s="374">
        <v>19</v>
      </c>
      <c r="E1200" s="374">
        <v>8</v>
      </c>
      <c r="F1200" s="374">
        <v>2016</v>
      </c>
      <c r="G1200" s="375">
        <v>2284.1244000000002</v>
      </c>
    </row>
    <row r="1201" spans="3:7" s="27" customFormat="1" x14ac:dyDescent="0.2">
      <c r="C1201" s="374">
        <v>23</v>
      </c>
      <c r="D1201" s="374">
        <v>19</v>
      </c>
      <c r="E1201" s="374">
        <v>8</v>
      </c>
      <c r="F1201" s="374">
        <v>2016</v>
      </c>
      <c r="G1201" s="375">
        <v>2300.9186</v>
      </c>
    </row>
    <row r="1202" spans="3:7" s="27" customFormat="1" x14ac:dyDescent="0.2">
      <c r="C1202" s="374">
        <v>24</v>
      </c>
      <c r="D1202" s="374">
        <v>19</v>
      </c>
      <c r="E1202" s="374">
        <v>8</v>
      </c>
      <c r="F1202" s="374">
        <v>2016</v>
      </c>
      <c r="G1202" s="375">
        <v>2287.3964999999998</v>
      </c>
    </row>
    <row r="1203" spans="3:7" s="27" customFormat="1" x14ac:dyDescent="0.2">
      <c r="C1203" s="374">
        <v>1</v>
      </c>
      <c r="D1203" s="374">
        <v>20</v>
      </c>
      <c r="E1203" s="374">
        <v>8</v>
      </c>
      <c r="F1203" s="374">
        <v>2016</v>
      </c>
      <c r="G1203" s="375">
        <v>2285.1745999999998</v>
      </c>
    </row>
    <row r="1204" spans="3:7" s="27" customFormat="1" x14ac:dyDescent="0.2">
      <c r="C1204" s="374">
        <v>2</v>
      </c>
      <c r="D1204" s="374">
        <v>20</v>
      </c>
      <c r="E1204" s="374">
        <v>8</v>
      </c>
      <c r="F1204" s="374">
        <v>2016</v>
      </c>
      <c r="G1204" s="375">
        <v>2274.1549</v>
      </c>
    </row>
    <row r="1205" spans="3:7" s="27" customFormat="1" x14ac:dyDescent="0.2">
      <c r="C1205" s="374">
        <v>3</v>
      </c>
      <c r="D1205" s="374">
        <v>20</v>
      </c>
      <c r="E1205" s="374">
        <v>8</v>
      </c>
      <c r="F1205" s="374">
        <v>2016</v>
      </c>
      <c r="G1205" s="375">
        <v>2242.6170999999999</v>
      </c>
    </row>
    <row r="1206" spans="3:7" s="27" customFormat="1" x14ac:dyDescent="0.2">
      <c r="C1206" s="374">
        <v>4</v>
      </c>
      <c r="D1206" s="374">
        <v>20</v>
      </c>
      <c r="E1206" s="374">
        <v>8</v>
      </c>
      <c r="F1206" s="374">
        <v>2016</v>
      </c>
      <c r="G1206" s="375">
        <v>2236.8328999999999</v>
      </c>
    </row>
    <row r="1207" spans="3:7" s="27" customFormat="1" x14ac:dyDescent="0.2">
      <c r="C1207" s="374">
        <v>5</v>
      </c>
      <c r="D1207" s="374">
        <v>20</v>
      </c>
      <c r="E1207" s="374">
        <v>8</v>
      </c>
      <c r="F1207" s="374">
        <v>2016</v>
      </c>
      <c r="G1207" s="375">
        <v>2223.0281</v>
      </c>
    </row>
    <row r="1208" spans="3:7" s="27" customFormat="1" x14ac:dyDescent="0.2">
      <c r="C1208" s="374">
        <v>6</v>
      </c>
      <c r="D1208" s="374">
        <v>20</v>
      </c>
      <c r="E1208" s="374">
        <v>8</v>
      </c>
      <c r="F1208" s="374">
        <v>2016</v>
      </c>
      <c r="G1208" s="375">
        <v>2223.1082999999999</v>
      </c>
    </row>
    <row r="1209" spans="3:7" s="27" customFormat="1" x14ac:dyDescent="0.2">
      <c r="C1209" s="374">
        <v>7</v>
      </c>
      <c r="D1209" s="374">
        <v>20</v>
      </c>
      <c r="E1209" s="374">
        <v>8</v>
      </c>
      <c r="F1209" s="374">
        <v>2016</v>
      </c>
      <c r="G1209" s="375">
        <v>2222.2291</v>
      </c>
    </row>
    <row r="1210" spans="3:7" s="27" customFormat="1" x14ac:dyDescent="0.2">
      <c r="C1210" s="374">
        <v>8</v>
      </c>
      <c r="D1210" s="374">
        <v>20</v>
      </c>
      <c r="E1210" s="374">
        <v>8</v>
      </c>
      <c r="F1210" s="374">
        <v>2016</v>
      </c>
      <c r="G1210" s="375">
        <v>2216.4194000000002</v>
      </c>
    </row>
    <row r="1211" spans="3:7" s="27" customFormat="1" x14ac:dyDescent="0.2">
      <c r="C1211" s="374">
        <v>9</v>
      </c>
      <c r="D1211" s="374">
        <v>20</v>
      </c>
      <c r="E1211" s="374">
        <v>8</v>
      </c>
      <c r="F1211" s="374">
        <v>2016</v>
      </c>
      <c r="G1211" s="375">
        <v>2187.0046000000002</v>
      </c>
    </row>
    <row r="1212" spans="3:7" s="27" customFormat="1" x14ac:dyDescent="0.2">
      <c r="C1212" s="374">
        <v>10</v>
      </c>
      <c r="D1212" s="374">
        <v>20</v>
      </c>
      <c r="E1212" s="374">
        <v>8</v>
      </c>
      <c r="F1212" s="374">
        <v>2016</v>
      </c>
      <c r="G1212" s="375">
        <v>2244.6435999999999</v>
      </c>
    </row>
    <row r="1213" spans="3:7" s="27" customFormat="1" x14ac:dyDescent="0.2">
      <c r="C1213" s="374">
        <v>11</v>
      </c>
      <c r="D1213" s="374">
        <v>20</v>
      </c>
      <c r="E1213" s="374">
        <v>8</v>
      </c>
      <c r="F1213" s="374">
        <v>2016</v>
      </c>
      <c r="G1213" s="375">
        <v>2215.7761999999998</v>
      </c>
    </row>
    <row r="1214" spans="3:7" s="27" customFormat="1" x14ac:dyDescent="0.2">
      <c r="C1214" s="374">
        <v>12</v>
      </c>
      <c r="D1214" s="374">
        <v>20</v>
      </c>
      <c r="E1214" s="374">
        <v>8</v>
      </c>
      <c r="F1214" s="374">
        <v>2016</v>
      </c>
      <c r="G1214" s="375">
        <v>2220.3879000000002</v>
      </c>
    </row>
    <row r="1215" spans="3:7" s="27" customFormat="1" x14ac:dyDescent="0.2">
      <c r="C1215" s="374">
        <v>13</v>
      </c>
      <c r="D1215" s="374">
        <v>20</v>
      </c>
      <c r="E1215" s="374">
        <v>8</v>
      </c>
      <c r="F1215" s="374">
        <v>2016</v>
      </c>
      <c r="G1215" s="375">
        <v>2222.2645000000002</v>
      </c>
    </row>
    <row r="1216" spans="3:7" s="27" customFormat="1" x14ac:dyDescent="0.2">
      <c r="C1216" s="374">
        <v>14</v>
      </c>
      <c r="D1216" s="374">
        <v>20</v>
      </c>
      <c r="E1216" s="374">
        <v>8</v>
      </c>
      <c r="F1216" s="374">
        <v>2016</v>
      </c>
      <c r="G1216" s="375">
        <v>2223.9546</v>
      </c>
    </row>
    <row r="1217" spans="3:7" s="27" customFormat="1" x14ac:dyDescent="0.2">
      <c r="C1217" s="374">
        <v>15</v>
      </c>
      <c r="D1217" s="374">
        <v>20</v>
      </c>
      <c r="E1217" s="374">
        <v>8</v>
      </c>
      <c r="F1217" s="374">
        <v>2016</v>
      </c>
      <c r="G1217" s="375">
        <v>2214.4405000000002</v>
      </c>
    </row>
    <row r="1218" spans="3:7" s="27" customFormat="1" x14ac:dyDescent="0.2">
      <c r="C1218" s="374">
        <v>16</v>
      </c>
      <c r="D1218" s="374">
        <v>20</v>
      </c>
      <c r="E1218" s="374">
        <v>8</v>
      </c>
      <c r="F1218" s="374">
        <v>2016</v>
      </c>
      <c r="G1218" s="375">
        <v>2235.9423000000002</v>
      </c>
    </row>
    <row r="1219" spans="3:7" s="27" customFormat="1" x14ac:dyDescent="0.2">
      <c r="C1219" s="374">
        <v>17</v>
      </c>
      <c r="D1219" s="374">
        <v>20</v>
      </c>
      <c r="E1219" s="374">
        <v>8</v>
      </c>
      <c r="F1219" s="374">
        <v>2016</v>
      </c>
      <c r="G1219" s="375">
        <v>2260.7008000000001</v>
      </c>
    </row>
    <row r="1220" spans="3:7" s="27" customFormat="1" x14ac:dyDescent="0.2">
      <c r="C1220" s="374">
        <v>18</v>
      </c>
      <c r="D1220" s="374">
        <v>20</v>
      </c>
      <c r="E1220" s="374">
        <v>8</v>
      </c>
      <c r="F1220" s="374">
        <v>2016</v>
      </c>
      <c r="G1220" s="375">
        <v>2273.6628000000001</v>
      </c>
    </row>
    <row r="1221" spans="3:7" s="27" customFormat="1" x14ac:dyDescent="0.2">
      <c r="C1221" s="374">
        <v>19</v>
      </c>
      <c r="D1221" s="374">
        <v>20</v>
      </c>
      <c r="E1221" s="374">
        <v>8</v>
      </c>
      <c r="F1221" s="374">
        <v>2016</v>
      </c>
      <c r="G1221" s="375">
        <v>2229.3836000000001</v>
      </c>
    </row>
    <row r="1222" spans="3:7" s="27" customFormat="1" x14ac:dyDescent="0.2">
      <c r="C1222" s="374">
        <v>20</v>
      </c>
      <c r="D1222" s="374">
        <v>20</v>
      </c>
      <c r="E1222" s="374">
        <v>8</v>
      </c>
      <c r="F1222" s="374">
        <v>2016</v>
      </c>
      <c r="G1222" s="375">
        <v>2261.7635</v>
      </c>
    </row>
    <row r="1223" spans="3:7" s="27" customFormat="1" x14ac:dyDescent="0.2">
      <c r="C1223" s="374">
        <v>21</v>
      </c>
      <c r="D1223" s="374">
        <v>20</v>
      </c>
      <c r="E1223" s="374">
        <v>8</v>
      </c>
      <c r="F1223" s="374">
        <v>2016</v>
      </c>
      <c r="G1223" s="375">
        <v>2296.5630999999998</v>
      </c>
    </row>
    <row r="1224" spans="3:7" s="27" customFormat="1" x14ac:dyDescent="0.2">
      <c r="C1224" s="374">
        <v>22</v>
      </c>
      <c r="D1224" s="374">
        <v>20</v>
      </c>
      <c r="E1224" s="374">
        <v>8</v>
      </c>
      <c r="F1224" s="374">
        <v>2016</v>
      </c>
      <c r="G1224" s="375">
        <v>2331.0952000000002</v>
      </c>
    </row>
    <row r="1225" spans="3:7" s="27" customFormat="1" x14ac:dyDescent="0.2">
      <c r="C1225" s="374">
        <v>23</v>
      </c>
      <c r="D1225" s="374">
        <v>20</v>
      </c>
      <c r="E1225" s="374">
        <v>8</v>
      </c>
      <c r="F1225" s="374">
        <v>2016</v>
      </c>
      <c r="G1225" s="375">
        <v>2303.8926000000001</v>
      </c>
    </row>
    <row r="1226" spans="3:7" s="27" customFormat="1" x14ac:dyDescent="0.2">
      <c r="C1226" s="374">
        <v>24</v>
      </c>
      <c r="D1226" s="374">
        <v>20</v>
      </c>
      <c r="E1226" s="374">
        <v>8</v>
      </c>
      <c r="F1226" s="374">
        <v>2016</v>
      </c>
      <c r="G1226" s="375">
        <v>2319.4713000000002</v>
      </c>
    </row>
    <row r="1227" spans="3:7" s="27" customFormat="1" x14ac:dyDescent="0.2">
      <c r="C1227" s="374">
        <v>1</v>
      </c>
      <c r="D1227" s="374">
        <v>21</v>
      </c>
      <c r="E1227" s="374">
        <v>8</v>
      </c>
      <c r="F1227" s="374">
        <v>2016</v>
      </c>
      <c r="G1227" s="375">
        <v>2323.4148</v>
      </c>
    </row>
    <row r="1228" spans="3:7" s="27" customFormat="1" x14ac:dyDescent="0.2">
      <c r="C1228" s="374">
        <v>2</v>
      </c>
      <c r="D1228" s="374">
        <v>21</v>
      </c>
      <c r="E1228" s="374">
        <v>8</v>
      </c>
      <c r="F1228" s="374">
        <v>2016</v>
      </c>
      <c r="G1228" s="375">
        <v>2297.6313</v>
      </c>
    </row>
    <row r="1229" spans="3:7" s="27" customFormat="1" x14ac:dyDescent="0.2">
      <c r="C1229" s="374">
        <v>3</v>
      </c>
      <c r="D1229" s="374">
        <v>21</v>
      </c>
      <c r="E1229" s="374">
        <v>8</v>
      </c>
      <c r="F1229" s="374">
        <v>2016</v>
      </c>
      <c r="G1229" s="375">
        <v>2276.4712</v>
      </c>
    </row>
    <row r="1230" spans="3:7" s="27" customFormat="1" x14ac:dyDescent="0.2">
      <c r="C1230" s="374">
        <v>4</v>
      </c>
      <c r="D1230" s="374">
        <v>21</v>
      </c>
      <c r="E1230" s="374">
        <v>8</v>
      </c>
      <c r="F1230" s="374">
        <v>2016</v>
      </c>
      <c r="G1230" s="375">
        <v>2271.5277999999998</v>
      </c>
    </row>
    <row r="1231" spans="3:7" s="27" customFormat="1" x14ac:dyDescent="0.2">
      <c r="C1231" s="374">
        <v>5</v>
      </c>
      <c r="D1231" s="374">
        <v>21</v>
      </c>
      <c r="E1231" s="374">
        <v>8</v>
      </c>
      <c r="F1231" s="374">
        <v>2016</v>
      </c>
      <c r="G1231" s="375">
        <v>2271.3969000000002</v>
      </c>
    </row>
    <row r="1232" spans="3:7" s="27" customFormat="1" x14ac:dyDescent="0.2">
      <c r="C1232" s="374">
        <v>6</v>
      </c>
      <c r="D1232" s="374">
        <v>21</v>
      </c>
      <c r="E1232" s="374">
        <v>8</v>
      </c>
      <c r="F1232" s="374">
        <v>2016</v>
      </c>
      <c r="G1232" s="375">
        <v>2253.8199</v>
      </c>
    </row>
    <row r="1233" spans="3:7" s="27" customFormat="1" x14ac:dyDescent="0.2">
      <c r="C1233" s="374">
        <v>7</v>
      </c>
      <c r="D1233" s="374">
        <v>21</v>
      </c>
      <c r="E1233" s="374">
        <v>8</v>
      </c>
      <c r="F1233" s="374">
        <v>2016</v>
      </c>
      <c r="G1233" s="375">
        <v>2270.2285999999999</v>
      </c>
    </row>
    <row r="1234" spans="3:7" s="27" customFormat="1" x14ac:dyDescent="0.2">
      <c r="C1234" s="374">
        <v>8</v>
      </c>
      <c r="D1234" s="374">
        <v>21</v>
      </c>
      <c r="E1234" s="374">
        <v>8</v>
      </c>
      <c r="F1234" s="374">
        <v>2016</v>
      </c>
      <c r="G1234" s="375">
        <v>2274.1178</v>
      </c>
    </row>
    <row r="1235" spans="3:7" s="27" customFormat="1" x14ac:dyDescent="0.2">
      <c r="C1235" s="374">
        <v>9</v>
      </c>
      <c r="D1235" s="374">
        <v>21</v>
      </c>
      <c r="E1235" s="374">
        <v>8</v>
      </c>
      <c r="F1235" s="374">
        <v>2016</v>
      </c>
      <c r="G1235" s="375">
        <v>2231.6752999999999</v>
      </c>
    </row>
    <row r="1236" spans="3:7" s="27" customFormat="1" x14ac:dyDescent="0.2">
      <c r="C1236" s="374">
        <v>10</v>
      </c>
      <c r="D1236" s="374">
        <v>21</v>
      </c>
      <c r="E1236" s="374">
        <v>8</v>
      </c>
      <c r="F1236" s="374">
        <v>2016</v>
      </c>
      <c r="G1236" s="375">
        <v>2198.3593999999998</v>
      </c>
    </row>
    <row r="1237" spans="3:7" s="27" customFormat="1" x14ac:dyDescent="0.2">
      <c r="C1237" s="374">
        <v>11</v>
      </c>
      <c r="D1237" s="374">
        <v>21</v>
      </c>
      <c r="E1237" s="374">
        <v>8</v>
      </c>
      <c r="F1237" s="374">
        <v>2016</v>
      </c>
      <c r="G1237" s="375">
        <v>2180.0997000000002</v>
      </c>
    </row>
    <row r="1238" spans="3:7" s="27" customFormat="1" x14ac:dyDescent="0.2">
      <c r="C1238" s="374">
        <v>12</v>
      </c>
      <c r="D1238" s="374">
        <v>21</v>
      </c>
      <c r="E1238" s="374">
        <v>8</v>
      </c>
      <c r="F1238" s="374">
        <v>2016</v>
      </c>
      <c r="G1238" s="375">
        <v>2164.1008000000002</v>
      </c>
    </row>
    <row r="1239" spans="3:7" s="27" customFormat="1" x14ac:dyDescent="0.2">
      <c r="C1239" s="374">
        <v>13</v>
      </c>
      <c r="D1239" s="374">
        <v>21</v>
      </c>
      <c r="E1239" s="374">
        <v>8</v>
      </c>
      <c r="F1239" s="374">
        <v>2016</v>
      </c>
      <c r="G1239" s="375">
        <v>2166.3661999999999</v>
      </c>
    </row>
    <row r="1240" spans="3:7" s="27" customFormat="1" x14ac:dyDescent="0.2">
      <c r="C1240" s="374">
        <v>14</v>
      </c>
      <c r="D1240" s="374">
        <v>21</v>
      </c>
      <c r="E1240" s="374">
        <v>8</v>
      </c>
      <c r="F1240" s="374">
        <v>2016</v>
      </c>
      <c r="G1240" s="375">
        <v>2172.9218999999998</v>
      </c>
    </row>
    <row r="1241" spans="3:7" s="27" customFormat="1" x14ac:dyDescent="0.2">
      <c r="C1241" s="374">
        <v>15</v>
      </c>
      <c r="D1241" s="374">
        <v>21</v>
      </c>
      <c r="E1241" s="374">
        <v>8</v>
      </c>
      <c r="F1241" s="374">
        <v>2016</v>
      </c>
      <c r="G1241" s="375">
        <v>2150.3739999999998</v>
      </c>
    </row>
    <row r="1242" spans="3:7" s="27" customFormat="1" x14ac:dyDescent="0.2">
      <c r="C1242" s="374">
        <v>16</v>
      </c>
      <c r="D1242" s="374">
        <v>21</v>
      </c>
      <c r="E1242" s="374">
        <v>8</v>
      </c>
      <c r="F1242" s="374">
        <v>2016</v>
      </c>
      <c r="G1242" s="375">
        <v>2146.6993000000002</v>
      </c>
    </row>
    <row r="1243" spans="3:7" s="27" customFormat="1" x14ac:dyDescent="0.2">
      <c r="C1243" s="374">
        <v>17</v>
      </c>
      <c r="D1243" s="374">
        <v>21</v>
      </c>
      <c r="E1243" s="374">
        <v>8</v>
      </c>
      <c r="F1243" s="374">
        <v>2016</v>
      </c>
      <c r="G1243" s="375">
        <v>2152.9771000000001</v>
      </c>
    </row>
    <row r="1244" spans="3:7" s="27" customFormat="1" x14ac:dyDescent="0.2">
      <c r="C1244" s="374">
        <v>18</v>
      </c>
      <c r="D1244" s="374">
        <v>21</v>
      </c>
      <c r="E1244" s="374">
        <v>8</v>
      </c>
      <c r="F1244" s="374">
        <v>2016</v>
      </c>
      <c r="G1244" s="375">
        <v>2140.8865000000001</v>
      </c>
    </row>
    <row r="1245" spans="3:7" s="27" customFormat="1" x14ac:dyDescent="0.2">
      <c r="C1245" s="374">
        <v>19</v>
      </c>
      <c r="D1245" s="374">
        <v>21</v>
      </c>
      <c r="E1245" s="374">
        <v>8</v>
      </c>
      <c r="F1245" s="374">
        <v>2016</v>
      </c>
      <c r="G1245" s="375">
        <v>2141.9126999999999</v>
      </c>
    </row>
    <row r="1246" spans="3:7" s="27" customFormat="1" x14ac:dyDescent="0.2">
      <c r="C1246" s="374">
        <v>20</v>
      </c>
      <c r="D1246" s="374">
        <v>21</v>
      </c>
      <c r="E1246" s="374">
        <v>8</v>
      </c>
      <c r="F1246" s="374">
        <v>2016</v>
      </c>
      <c r="G1246" s="375">
        <v>2177.2748000000001</v>
      </c>
    </row>
    <row r="1247" spans="3:7" s="27" customFormat="1" x14ac:dyDescent="0.2">
      <c r="C1247" s="374">
        <v>21</v>
      </c>
      <c r="D1247" s="374">
        <v>21</v>
      </c>
      <c r="E1247" s="374">
        <v>8</v>
      </c>
      <c r="F1247" s="374">
        <v>2016</v>
      </c>
      <c r="G1247" s="375">
        <v>2252.7840000000001</v>
      </c>
    </row>
    <row r="1248" spans="3:7" s="27" customFormat="1" x14ac:dyDescent="0.2">
      <c r="C1248" s="374">
        <v>22</v>
      </c>
      <c r="D1248" s="374">
        <v>21</v>
      </c>
      <c r="E1248" s="374">
        <v>8</v>
      </c>
      <c r="F1248" s="374">
        <v>2016</v>
      </c>
      <c r="G1248" s="375">
        <v>2336.4783000000002</v>
      </c>
    </row>
    <row r="1249" spans="3:7" s="27" customFormat="1" x14ac:dyDescent="0.2">
      <c r="C1249" s="374">
        <v>23</v>
      </c>
      <c r="D1249" s="374">
        <v>21</v>
      </c>
      <c r="E1249" s="374">
        <v>8</v>
      </c>
      <c r="F1249" s="374">
        <v>2016</v>
      </c>
      <c r="G1249" s="375">
        <v>2315.3335000000002</v>
      </c>
    </row>
    <row r="1250" spans="3:7" s="27" customFormat="1" x14ac:dyDescent="0.2">
      <c r="C1250" s="374">
        <v>24</v>
      </c>
      <c r="D1250" s="374">
        <v>21</v>
      </c>
      <c r="E1250" s="374">
        <v>8</v>
      </c>
      <c r="F1250" s="374">
        <v>2016</v>
      </c>
      <c r="G1250" s="375">
        <v>2316.018</v>
      </c>
    </row>
    <row r="1251" spans="3:7" s="27" customFormat="1" x14ac:dyDescent="0.2">
      <c r="C1251" s="374">
        <v>1</v>
      </c>
      <c r="D1251" s="374">
        <v>22</v>
      </c>
      <c r="E1251" s="374">
        <v>8</v>
      </c>
      <c r="F1251" s="374">
        <v>2016</v>
      </c>
      <c r="G1251" s="375">
        <v>2321.7458000000001</v>
      </c>
    </row>
    <row r="1252" spans="3:7" s="27" customFormat="1" x14ac:dyDescent="0.2">
      <c r="C1252" s="374">
        <v>2</v>
      </c>
      <c r="D1252" s="374">
        <v>22</v>
      </c>
      <c r="E1252" s="374">
        <v>8</v>
      </c>
      <c r="F1252" s="374">
        <v>2016</v>
      </c>
      <c r="G1252" s="375">
        <v>2309.6929</v>
      </c>
    </row>
    <row r="1253" spans="3:7" s="27" customFormat="1" x14ac:dyDescent="0.2">
      <c r="C1253" s="374">
        <v>3</v>
      </c>
      <c r="D1253" s="374">
        <v>22</v>
      </c>
      <c r="E1253" s="374">
        <v>8</v>
      </c>
      <c r="F1253" s="374">
        <v>2016</v>
      </c>
      <c r="G1253" s="375">
        <v>2302.0857999999998</v>
      </c>
    </row>
    <row r="1254" spans="3:7" s="27" customFormat="1" x14ac:dyDescent="0.2">
      <c r="C1254" s="374">
        <v>4</v>
      </c>
      <c r="D1254" s="374">
        <v>22</v>
      </c>
      <c r="E1254" s="374">
        <v>8</v>
      </c>
      <c r="F1254" s="374">
        <v>2016</v>
      </c>
      <c r="G1254" s="375">
        <v>2272.9011</v>
      </c>
    </row>
    <row r="1255" spans="3:7" s="27" customFormat="1" x14ac:dyDescent="0.2">
      <c r="C1255" s="374">
        <v>5</v>
      </c>
      <c r="D1255" s="374">
        <v>22</v>
      </c>
      <c r="E1255" s="374">
        <v>8</v>
      </c>
      <c r="F1255" s="374">
        <v>2016</v>
      </c>
      <c r="G1255" s="375">
        <v>2285.2936</v>
      </c>
    </row>
    <row r="1256" spans="3:7" s="27" customFormat="1" x14ac:dyDescent="0.2">
      <c r="C1256" s="374">
        <v>6</v>
      </c>
      <c r="D1256" s="374">
        <v>22</v>
      </c>
      <c r="E1256" s="374">
        <v>8</v>
      </c>
      <c r="F1256" s="374">
        <v>2016</v>
      </c>
      <c r="G1256" s="375">
        <v>2290.2222999999999</v>
      </c>
    </row>
    <row r="1257" spans="3:7" s="27" customFormat="1" x14ac:dyDescent="0.2">
      <c r="C1257" s="374">
        <v>7</v>
      </c>
      <c r="D1257" s="374">
        <v>22</v>
      </c>
      <c r="E1257" s="374">
        <v>8</v>
      </c>
      <c r="F1257" s="374">
        <v>2016</v>
      </c>
      <c r="G1257" s="375">
        <v>2290.8375999999998</v>
      </c>
    </row>
    <row r="1258" spans="3:7" s="27" customFormat="1" x14ac:dyDescent="0.2">
      <c r="C1258" s="374">
        <v>8</v>
      </c>
      <c r="D1258" s="374">
        <v>22</v>
      </c>
      <c r="E1258" s="374">
        <v>8</v>
      </c>
      <c r="F1258" s="374">
        <v>2016</v>
      </c>
      <c r="G1258" s="375">
        <v>2291.482</v>
      </c>
    </row>
    <row r="1259" spans="3:7" s="27" customFormat="1" x14ac:dyDescent="0.2">
      <c r="C1259" s="374">
        <v>9</v>
      </c>
      <c r="D1259" s="374">
        <v>22</v>
      </c>
      <c r="E1259" s="374">
        <v>8</v>
      </c>
      <c r="F1259" s="374">
        <v>2016</v>
      </c>
      <c r="G1259" s="375">
        <v>2257.6689999999999</v>
      </c>
    </row>
    <row r="1260" spans="3:7" s="27" customFormat="1" x14ac:dyDescent="0.2">
      <c r="C1260" s="374">
        <v>10</v>
      </c>
      <c r="D1260" s="374">
        <v>22</v>
      </c>
      <c r="E1260" s="374">
        <v>8</v>
      </c>
      <c r="F1260" s="374">
        <v>2016</v>
      </c>
      <c r="G1260" s="375">
        <v>2202.7377999999999</v>
      </c>
    </row>
    <row r="1261" spans="3:7" s="27" customFormat="1" x14ac:dyDescent="0.2">
      <c r="C1261" s="374">
        <v>11</v>
      </c>
      <c r="D1261" s="374">
        <v>22</v>
      </c>
      <c r="E1261" s="374">
        <v>8</v>
      </c>
      <c r="F1261" s="374">
        <v>2016</v>
      </c>
      <c r="G1261" s="375">
        <v>2193.8786</v>
      </c>
    </row>
    <row r="1262" spans="3:7" s="27" customFormat="1" x14ac:dyDescent="0.2">
      <c r="C1262" s="374">
        <v>12</v>
      </c>
      <c r="D1262" s="374">
        <v>22</v>
      </c>
      <c r="E1262" s="374">
        <v>8</v>
      </c>
      <c r="F1262" s="374">
        <v>2016</v>
      </c>
      <c r="G1262" s="375">
        <v>2196.1271999999999</v>
      </c>
    </row>
    <row r="1263" spans="3:7" s="27" customFormat="1" x14ac:dyDescent="0.2">
      <c r="C1263" s="374">
        <v>13</v>
      </c>
      <c r="D1263" s="374">
        <v>22</v>
      </c>
      <c r="E1263" s="374">
        <v>8</v>
      </c>
      <c r="F1263" s="374">
        <v>2016</v>
      </c>
      <c r="G1263" s="375">
        <v>2197.5309999999999</v>
      </c>
    </row>
    <row r="1264" spans="3:7" s="27" customFormat="1" x14ac:dyDescent="0.2">
      <c r="C1264" s="374">
        <v>14</v>
      </c>
      <c r="D1264" s="374">
        <v>22</v>
      </c>
      <c r="E1264" s="374">
        <v>8</v>
      </c>
      <c r="F1264" s="374">
        <v>2016</v>
      </c>
      <c r="G1264" s="375">
        <v>2160.3063999999999</v>
      </c>
    </row>
    <row r="1265" spans="3:7" s="27" customFormat="1" x14ac:dyDescent="0.2">
      <c r="C1265" s="374">
        <v>15</v>
      </c>
      <c r="D1265" s="374">
        <v>22</v>
      </c>
      <c r="E1265" s="374">
        <v>8</v>
      </c>
      <c r="F1265" s="374">
        <v>2016</v>
      </c>
      <c r="G1265" s="375">
        <v>2185.6851000000001</v>
      </c>
    </row>
    <row r="1266" spans="3:7" s="27" customFormat="1" x14ac:dyDescent="0.2">
      <c r="C1266" s="374">
        <v>16</v>
      </c>
      <c r="D1266" s="374">
        <v>22</v>
      </c>
      <c r="E1266" s="374">
        <v>8</v>
      </c>
      <c r="F1266" s="374">
        <v>2016</v>
      </c>
      <c r="G1266" s="375">
        <v>2227.5385000000001</v>
      </c>
    </row>
    <row r="1267" spans="3:7" s="27" customFormat="1" x14ac:dyDescent="0.2">
      <c r="C1267" s="374">
        <v>17</v>
      </c>
      <c r="D1267" s="374">
        <v>22</v>
      </c>
      <c r="E1267" s="374">
        <v>8</v>
      </c>
      <c r="F1267" s="374">
        <v>2016</v>
      </c>
      <c r="G1267" s="375">
        <v>2240.5257999999999</v>
      </c>
    </row>
    <row r="1268" spans="3:7" s="27" customFormat="1" x14ac:dyDescent="0.2">
      <c r="C1268" s="374">
        <v>18</v>
      </c>
      <c r="D1268" s="374">
        <v>22</v>
      </c>
      <c r="E1268" s="374">
        <v>8</v>
      </c>
      <c r="F1268" s="374">
        <v>2016</v>
      </c>
      <c r="G1268" s="375">
        <v>2237.6774999999998</v>
      </c>
    </row>
    <row r="1269" spans="3:7" s="27" customFormat="1" x14ac:dyDescent="0.2">
      <c r="C1269" s="374">
        <v>19</v>
      </c>
      <c r="D1269" s="374">
        <v>22</v>
      </c>
      <c r="E1269" s="374">
        <v>8</v>
      </c>
      <c r="F1269" s="374">
        <v>2016</v>
      </c>
      <c r="G1269" s="375">
        <v>2241.9915000000001</v>
      </c>
    </row>
    <row r="1270" spans="3:7" s="27" customFormat="1" x14ac:dyDescent="0.2">
      <c r="C1270" s="374">
        <v>20</v>
      </c>
      <c r="D1270" s="374">
        <v>22</v>
      </c>
      <c r="E1270" s="374">
        <v>8</v>
      </c>
      <c r="F1270" s="374">
        <v>2016</v>
      </c>
      <c r="G1270" s="375">
        <v>2284.9531000000002</v>
      </c>
    </row>
    <row r="1271" spans="3:7" s="27" customFormat="1" x14ac:dyDescent="0.2">
      <c r="C1271" s="374">
        <v>21</v>
      </c>
      <c r="D1271" s="374">
        <v>22</v>
      </c>
      <c r="E1271" s="374">
        <v>8</v>
      </c>
      <c r="F1271" s="374">
        <v>2016</v>
      </c>
      <c r="G1271" s="375">
        <v>2325.1003000000001</v>
      </c>
    </row>
    <row r="1272" spans="3:7" s="27" customFormat="1" x14ac:dyDescent="0.2">
      <c r="C1272" s="374">
        <v>22</v>
      </c>
      <c r="D1272" s="374">
        <v>22</v>
      </c>
      <c r="E1272" s="374">
        <v>8</v>
      </c>
      <c r="F1272" s="374">
        <v>2016</v>
      </c>
      <c r="G1272" s="375">
        <v>2354.2892000000002</v>
      </c>
    </row>
    <row r="1273" spans="3:7" s="27" customFormat="1" x14ac:dyDescent="0.2">
      <c r="C1273" s="374">
        <v>23</v>
      </c>
      <c r="D1273" s="374">
        <v>22</v>
      </c>
      <c r="E1273" s="374">
        <v>8</v>
      </c>
      <c r="F1273" s="374">
        <v>2016</v>
      </c>
      <c r="G1273" s="375">
        <v>2372.9607000000001</v>
      </c>
    </row>
    <row r="1274" spans="3:7" s="27" customFormat="1" x14ac:dyDescent="0.2">
      <c r="C1274" s="374">
        <v>24</v>
      </c>
      <c r="D1274" s="374">
        <v>22</v>
      </c>
      <c r="E1274" s="374">
        <v>8</v>
      </c>
      <c r="F1274" s="374">
        <v>2016</v>
      </c>
      <c r="G1274" s="375">
        <v>2330.2714000000001</v>
      </c>
    </row>
    <row r="1275" spans="3:7" s="27" customFormat="1" x14ac:dyDescent="0.2">
      <c r="C1275" s="374">
        <v>1</v>
      </c>
      <c r="D1275" s="374">
        <v>23</v>
      </c>
      <c r="E1275" s="374">
        <v>8</v>
      </c>
      <c r="F1275" s="374">
        <v>2016</v>
      </c>
      <c r="G1275" s="375">
        <v>2295.2145</v>
      </c>
    </row>
    <row r="1276" spans="3:7" s="27" customFormat="1" x14ac:dyDescent="0.2">
      <c r="C1276" s="374">
        <v>2</v>
      </c>
      <c r="D1276" s="374">
        <v>23</v>
      </c>
      <c r="E1276" s="374">
        <v>8</v>
      </c>
      <c r="F1276" s="374">
        <v>2016</v>
      </c>
      <c r="G1276" s="375">
        <v>2297.09</v>
      </c>
    </row>
    <row r="1277" spans="3:7" s="27" customFormat="1" x14ac:dyDescent="0.2">
      <c r="C1277" s="374">
        <v>3</v>
      </c>
      <c r="D1277" s="374">
        <v>23</v>
      </c>
      <c r="E1277" s="374">
        <v>8</v>
      </c>
      <c r="F1277" s="374">
        <v>2016</v>
      </c>
      <c r="G1277" s="375">
        <v>2296.1896999999999</v>
      </c>
    </row>
    <row r="1278" spans="3:7" s="27" customFormat="1" x14ac:dyDescent="0.2">
      <c r="C1278" s="374">
        <v>4</v>
      </c>
      <c r="D1278" s="374">
        <v>23</v>
      </c>
      <c r="E1278" s="374">
        <v>8</v>
      </c>
      <c r="F1278" s="374">
        <v>2016</v>
      </c>
      <c r="G1278" s="375">
        <v>2305.7824999999998</v>
      </c>
    </row>
    <row r="1279" spans="3:7" s="27" customFormat="1" x14ac:dyDescent="0.2">
      <c r="C1279" s="374">
        <v>5</v>
      </c>
      <c r="D1279" s="374">
        <v>23</v>
      </c>
      <c r="E1279" s="374">
        <v>8</v>
      </c>
      <c r="F1279" s="374">
        <v>2016</v>
      </c>
      <c r="G1279" s="375">
        <v>2324.3759</v>
      </c>
    </row>
    <row r="1280" spans="3:7" s="27" customFormat="1" x14ac:dyDescent="0.2">
      <c r="C1280" s="374">
        <v>6</v>
      </c>
      <c r="D1280" s="374">
        <v>23</v>
      </c>
      <c r="E1280" s="374">
        <v>8</v>
      </c>
      <c r="F1280" s="374">
        <v>2016</v>
      </c>
      <c r="G1280" s="375">
        <v>2316.33</v>
      </c>
    </row>
    <row r="1281" spans="3:7" s="27" customFormat="1" x14ac:dyDescent="0.2">
      <c r="C1281" s="374">
        <v>7</v>
      </c>
      <c r="D1281" s="374">
        <v>23</v>
      </c>
      <c r="E1281" s="374">
        <v>8</v>
      </c>
      <c r="F1281" s="374">
        <v>2016</v>
      </c>
      <c r="G1281" s="375">
        <v>2323.4825000000001</v>
      </c>
    </row>
    <row r="1282" spans="3:7" s="27" customFormat="1" x14ac:dyDescent="0.2">
      <c r="C1282" s="374">
        <v>8</v>
      </c>
      <c r="D1282" s="374">
        <v>23</v>
      </c>
      <c r="E1282" s="374">
        <v>8</v>
      </c>
      <c r="F1282" s="374">
        <v>2016</v>
      </c>
      <c r="G1282" s="375">
        <v>2345.5563000000002</v>
      </c>
    </row>
    <row r="1283" spans="3:7" s="27" customFormat="1" x14ac:dyDescent="0.2">
      <c r="C1283" s="374">
        <v>9</v>
      </c>
      <c r="D1283" s="374">
        <v>23</v>
      </c>
      <c r="E1283" s="374">
        <v>8</v>
      </c>
      <c r="F1283" s="374">
        <v>2016</v>
      </c>
      <c r="G1283" s="375">
        <v>2286.8272999999999</v>
      </c>
    </row>
    <row r="1284" spans="3:7" s="27" customFormat="1" x14ac:dyDescent="0.2">
      <c r="C1284" s="374">
        <v>10</v>
      </c>
      <c r="D1284" s="374">
        <v>23</v>
      </c>
      <c r="E1284" s="374">
        <v>8</v>
      </c>
      <c r="F1284" s="374">
        <v>2016</v>
      </c>
      <c r="G1284" s="375">
        <v>2262.3233</v>
      </c>
    </row>
    <row r="1285" spans="3:7" s="27" customFormat="1" x14ac:dyDescent="0.2">
      <c r="C1285" s="374">
        <v>11</v>
      </c>
      <c r="D1285" s="374">
        <v>23</v>
      </c>
      <c r="E1285" s="374">
        <v>8</v>
      </c>
      <c r="F1285" s="374">
        <v>2016</v>
      </c>
      <c r="G1285" s="375">
        <v>2153.6761999999999</v>
      </c>
    </row>
    <row r="1286" spans="3:7" s="27" customFormat="1" x14ac:dyDescent="0.2">
      <c r="C1286" s="374">
        <v>12</v>
      </c>
      <c r="D1286" s="374">
        <v>23</v>
      </c>
      <c r="E1286" s="374">
        <v>8</v>
      </c>
      <c r="F1286" s="374">
        <v>2016</v>
      </c>
      <c r="G1286" s="375">
        <v>2152.9672</v>
      </c>
    </row>
    <row r="1287" spans="3:7" s="27" customFormat="1" x14ac:dyDescent="0.2">
      <c r="C1287" s="374">
        <v>13</v>
      </c>
      <c r="D1287" s="374">
        <v>23</v>
      </c>
      <c r="E1287" s="374">
        <v>8</v>
      </c>
      <c r="F1287" s="374">
        <v>2016</v>
      </c>
      <c r="G1287" s="375">
        <v>2122.9812000000002</v>
      </c>
    </row>
    <row r="1288" spans="3:7" s="27" customFormat="1" x14ac:dyDescent="0.2">
      <c r="C1288" s="374">
        <v>14</v>
      </c>
      <c r="D1288" s="374">
        <v>23</v>
      </c>
      <c r="E1288" s="374">
        <v>8</v>
      </c>
      <c r="F1288" s="374">
        <v>2016</v>
      </c>
      <c r="G1288" s="375">
        <v>2155.9461000000001</v>
      </c>
    </row>
    <row r="1289" spans="3:7" s="27" customFormat="1" x14ac:dyDescent="0.2">
      <c r="C1289" s="374">
        <v>15</v>
      </c>
      <c r="D1289" s="374">
        <v>23</v>
      </c>
      <c r="E1289" s="374">
        <v>8</v>
      </c>
      <c r="F1289" s="374">
        <v>2016</v>
      </c>
      <c r="G1289" s="375">
        <v>2099.2060000000001</v>
      </c>
    </row>
    <row r="1290" spans="3:7" s="27" customFormat="1" x14ac:dyDescent="0.2">
      <c r="C1290" s="374">
        <v>16</v>
      </c>
      <c r="D1290" s="374">
        <v>23</v>
      </c>
      <c r="E1290" s="374">
        <v>8</v>
      </c>
      <c r="F1290" s="374">
        <v>2016</v>
      </c>
      <c r="G1290" s="375">
        <v>2132.9947000000002</v>
      </c>
    </row>
    <row r="1291" spans="3:7" s="27" customFormat="1" x14ac:dyDescent="0.2">
      <c r="C1291" s="374">
        <v>17</v>
      </c>
      <c r="D1291" s="374">
        <v>23</v>
      </c>
      <c r="E1291" s="374">
        <v>8</v>
      </c>
      <c r="F1291" s="374">
        <v>2016</v>
      </c>
      <c r="G1291" s="375">
        <v>2138.4623999999999</v>
      </c>
    </row>
    <row r="1292" spans="3:7" s="27" customFormat="1" x14ac:dyDescent="0.2">
      <c r="C1292" s="374">
        <v>18</v>
      </c>
      <c r="D1292" s="374">
        <v>23</v>
      </c>
      <c r="E1292" s="374">
        <v>8</v>
      </c>
      <c r="F1292" s="374">
        <v>2016</v>
      </c>
      <c r="G1292" s="375">
        <v>2129.2977999999998</v>
      </c>
    </row>
    <row r="1293" spans="3:7" s="27" customFormat="1" x14ac:dyDescent="0.2">
      <c r="C1293" s="374">
        <v>19</v>
      </c>
      <c r="D1293" s="374">
        <v>23</v>
      </c>
      <c r="E1293" s="374">
        <v>8</v>
      </c>
      <c r="F1293" s="374">
        <v>2016</v>
      </c>
      <c r="G1293" s="375">
        <v>2125.5250999999998</v>
      </c>
    </row>
    <row r="1294" spans="3:7" s="27" customFormat="1" x14ac:dyDescent="0.2">
      <c r="C1294" s="374">
        <v>20</v>
      </c>
      <c r="D1294" s="374">
        <v>23</v>
      </c>
      <c r="E1294" s="374">
        <v>8</v>
      </c>
      <c r="F1294" s="374">
        <v>2016</v>
      </c>
      <c r="G1294" s="375">
        <v>2139.8211000000001</v>
      </c>
    </row>
    <row r="1295" spans="3:7" s="27" customFormat="1" x14ac:dyDescent="0.2">
      <c r="C1295" s="374">
        <v>21</v>
      </c>
      <c r="D1295" s="374">
        <v>23</v>
      </c>
      <c r="E1295" s="374">
        <v>8</v>
      </c>
      <c r="F1295" s="374">
        <v>2016</v>
      </c>
      <c r="G1295" s="375">
        <v>2190.2492999999999</v>
      </c>
    </row>
    <row r="1296" spans="3:7" s="27" customFormat="1" x14ac:dyDescent="0.2">
      <c r="C1296" s="374">
        <v>22</v>
      </c>
      <c r="D1296" s="374">
        <v>23</v>
      </c>
      <c r="E1296" s="374">
        <v>8</v>
      </c>
      <c r="F1296" s="374">
        <v>2016</v>
      </c>
      <c r="G1296" s="375">
        <v>2185.8267000000001</v>
      </c>
    </row>
    <row r="1297" spans="3:7" s="27" customFormat="1" x14ac:dyDescent="0.2">
      <c r="C1297" s="374">
        <v>23</v>
      </c>
      <c r="D1297" s="374">
        <v>23</v>
      </c>
      <c r="E1297" s="374">
        <v>8</v>
      </c>
      <c r="F1297" s="374">
        <v>2016</v>
      </c>
      <c r="G1297" s="375">
        <v>2194.8724999999999</v>
      </c>
    </row>
    <row r="1298" spans="3:7" s="27" customFormat="1" x14ac:dyDescent="0.2">
      <c r="C1298" s="374">
        <v>24</v>
      </c>
      <c r="D1298" s="374">
        <v>23</v>
      </c>
      <c r="E1298" s="374">
        <v>8</v>
      </c>
      <c r="F1298" s="374">
        <v>2016</v>
      </c>
      <c r="G1298" s="375">
        <v>2192.2539000000002</v>
      </c>
    </row>
    <row r="1299" spans="3:7" s="27" customFormat="1" x14ac:dyDescent="0.2">
      <c r="C1299" s="374">
        <v>1</v>
      </c>
      <c r="D1299" s="374">
        <v>24</v>
      </c>
      <c r="E1299" s="374">
        <v>8</v>
      </c>
      <c r="F1299" s="374">
        <v>2016</v>
      </c>
      <c r="G1299" s="375">
        <v>2174.5347999999999</v>
      </c>
    </row>
    <row r="1300" spans="3:7" s="27" customFormat="1" x14ac:dyDescent="0.2">
      <c r="C1300" s="374">
        <v>2</v>
      </c>
      <c r="D1300" s="374">
        <v>24</v>
      </c>
      <c r="E1300" s="374">
        <v>8</v>
      </c>
      <c r="F1300" s="374">
        <v>2016</v>
      </c>
      <c r="G1300" s="375">
        <v>2159.2181</v>
      </c>
    </row>
    <row r="1301" spans="3:7" s="27" customFormat="1" x14ac:dyDescent="0.2">
      <c r="C1301" s="374">
        <v>3</v>
      </c>
      <c r="D1301" s="374">
        <v>24</v>
      </c>
      <c r="E1301" s="374">
        <v>8</v>
      </c>
      <c r="F1301" s="374">
        <v>2016</v>
      </c>
      <c r="G1301" s="375">
        <v>2112.1601999999998</v>
      </c>
    </row>
    <row r="1302" spans="3:7" s="27" customFormat="1" x14ac:dyDescent="0.2">
      <c r="C1302" s="374">
        <v>4</v>
      </c>
      <c r="D1302" s="374">
        <v>24</v>
      </c>
      <c r="E1302" s="374">
        <v>8</v>
      </c>
      <c r="F1302" s="374">
        <v>2016</v>
      </c>
      <c r="G1302" s="375">
        <v>2105.3526999999999</v>
      </c>
    </row>
    <row r="1303" spans="3:7" s="27" customFormat="1" x14ac:dyDescent="0.2">
      <c r="C1303" s="374">
        <v>5</v>
      </c>
      <c r="D1303" s="374">
        <v>24</v>
      </c>
      <c r="E1303" s="374">
        <v>8</v>
      </c>
      <c r="F1303" s="374">
        <v>2016</v>
      </c>
      <c r="G1303" s="375">
        <v>2123.9227000000001</v>
      </c>
    </row>
    <row r="1304" spans="3:7" s="27" customFormat="1" x14ac:dyDescent="0.2">
      <c r="C1304" s="374">
        <v>6</v>
      </c>
      <c r="D1304" s="374">
        <v>24</v>
      </c>
      <c r="E1304" s="374">
        <v>8</v>
      </c>
      <c r="F1304" s="374">
        <v>2016</v>
      </c>
      <c r="G1304" s="375">
        <v>2135.8921999999998</v>
      </c>
    </row>
    <row r="1305" spans="3:7" s="27" customFormat="1" x14ac:dyDescent="0.2">
      <c r="C1305" s="374">
        <v>7</v>
      </c>
      <c r="D1305" s="374">
        <v>24</v>
      </c>
      <c r="E1305" s="374">
        <v>8</v>
      </c>
      <c r="F1305" s="374">
        <v>2016</v>
      </c>
      <c r="G1305" s="375">
        <v>2168.1622000000002</v>
      </c>
    </row>
    <row r="1306" spans="3:7" s="27" customFormat="1" x14ac:dyDescent="0.2">
      <c r="C1306" s="374">
        <v>8</v>
      </c>
      <c r="D1306" s="374">
        <v>24</v>
      </c>
      <c r="E1306" s="374">
        <v>8</v>
      </c>
      <c r="F1306" s="374">
        <v>2016</v>
      </c>
      <c r="G1306" s="375">
        <v>2167.8539000000001</v>
      </c>
    </row>
    <row r="1307" spans="3:7" s="27" customFormat="1" x14ac:dyDescent="0.2">
      <c r="C1307" s="374">
        <v>9</v>
      </c>
      <c r="D1307" s="374">
        <v>24</v>
      </c>
      <c r="E1307" s="374">
        <v>8</v>
      </c>
      <c r="F1307" s="374">
        <v>2016</v>
      </c>
      <c r="G1307" s="375">
        <v>2144.1851999999999</v>
      </c>
    </row>
    <row r="1308" spans="3:7" s="27" customFormat="1" x14ac:dyDescent="0.2">
      <c r="C1308" s="374">
        <v>10</v>
      </c>
      <c r="D1308" s="374">
        <v>24</v>
      </c>
      <c r="E1308" s="374">
        <v>8</v>
      </c>
      <c r="F1308" s="374">
        <v>2016</v>
      </c>
      <c r="G1308" s="375">
        <v>2136.4454000000001</v>
      </c>
    </row>
    <row r="1309" spans="3:7" s="27" customFormat="1" x14ac:dyDescent="0.2">
      <c r="C1309" s="374">
        <v>11</v>
      </c>
      <c r="D1309" s="374">
        <v>24</v>
      </c>
      <c r="E1309" s="374">
        <v>8</v>
      </c>
      <c r="F1309" s="374">
        <v>2016</v>
      </c>
      <c r="G1309" s="375">
        <v>2130.0524</v>
      </c>
    </row>
    <row r="1310" spans="3:7" s="27" customFormat="1" x14ac:dyDescent="0.2">
      <c r="C1310" s="374">
        <v>12</v>
      </c>
      <c r="D1310" s="374">
        <v>24</v>
      </c>
      <c r="E1310" s="374">
        <v>8</v>
      </c>
      <c r="F1310" s="374">
        <v>2016</v>
      </c>
      <c r="G1310" s="375">
        <v>2116.5192999999999</v>
      </c>
    </row>
    <row r="1311" spans="3:7" s="27" customFormat="1" x14ac:dyDescent="0.2">
      <c r="C1311" s="374">
        <v>13</v>
      </c>
      <c r="D1311" s="374">
        <v>24</v>
      </c>
      <c r="E1311" s="374">
        <v>8</v>
      </c>
      <c r="F1311" s="374">
        <v>2016</v>
      </c>
      <c r="G1311" s="375">
        <v>2069.393</v>
      </c>
    </row>
    <row r="1312" spans="3:7" s="27" customFormat="1" x14ac:dyDescent="0.2">
      <c r="C1312" s="374">
        <v>14</v>
      </c>
      <c r="D1312" s="374">
        <v>24</v>
      </c>
      <c r="E1312" s="374">
        <v>8</v>
      </c>
      <c r="F1312" s="374">
        <v>2016</v>
      </c>
      <c r="G1312" s="375">
        <v>2100.1379000000002</v>
      </c>
    </row>
    <row r="1313" spans="3:7" s="27" customFormat="1" x14ac:dyDescent="0.2">
      <c r="C1313" s="374">
        <v>15</v>
      </c>
      <c r="D1313" s="374">
        <v>24</v>
      </c>
      <c r="E1313" s="374">
        <v>8</v>
      </c>
      <c r="F1313" s="374">
        <v>2016</v>
      </c>
      <c r="G1313" s="375">
        <v>2089.7438999999999</v>
      </c>
    </row>
    <row r="1314" spans="3:7" s="27" customFormat="1" x14ac:dyDescent="0.2">
      <c r="C1314" s="374">
        <v>16</v>
      </c>
      <c r="D1314" s="374">
        <v>24</v>
      </c>
      <c r="E1314" s="374">
        <v>8</v>
      </c>
      <c r="F1314" s="374">
        <v>2016</v>
      </c>
      <c r="G1314" s="375">
        <v>2092.5410999999999</v>
      </c>
    </row>
    <row r="1315" spans="3:7" s="27" customFormat="1" x14ac:dyDescent="0.2">
      <c r="C1315" s="374">
        <v>17</v>
      </c>
      <c r="D1315" s="374">
        <v>24</v>
      </c>
      <c r="E1315" s="374">
        <v>8</v>
      </c>
      <c r="F1315" s="374">
        <v>2016</v>
      </c>
      <c r="G1315" s="375">
        <v>2081.4825999999998</v>
      </c>
    </row>
    <row r="1316" spans="3:7" s="27" customFormat="1" x14ac:dyDescent="0.2">
      <c r="C1316" s="374">
        <v>18</v>
      </c>
      <c r="D1316" s="374">
        <v>24</v>
      </c>
      <c r="E1316" s="374">
        <v>8</v>
      </c>
      <c r="F1316" s="374">
        <v>2016</v>
      </c>
      <c r="G1316" s="375">
        <v>2088.8108999999999</v>
      </c>
    </row>
    <row r="1317" spans="3:7" s="27" customFormat="1" x14ac:dyDescent="0.2">
      <c r="C1317" s="374">
        <v>19</v>
      </c>
      <c r="D1317" s="374">
        <v>24</v>
      </c>
      <c r="E1317" s="374">
        <v>8</v>
      </c>
      <c r="F1317" s="374">
        <v>2016</v>
      </c>
      <c r="G1317" s="375">
        <v>2096.4857000000002</v>
      </c>
    </row>
    <row r="1318" spans="3:7" s="27" customFormat="1" x14ac:dyDescent="0.2">
      <c r="C1318" s="374">
        <v>20</v>
      </c>
      <c r="D1318" s="374">
        <v>24</v>
      </c>
      <c r="E1318" s="374">
        <v>8</v>
      </c>
      <c r="F1318" s="374">
        <v>2016</v>
      </c>
      <c r="G1318" s="375">
        <v>2140.0846000000001</v>
      </c>
    </row>
    <row r="1319" spans="3:7" s="27" customFormat="1" x14ac:dyDescent="0.2">
      <c r="C1319" s="374">
        <v>21</v>
      </c>
      <c r="D1319" s="374">
        <v>24</v>
      </c>
      <c r="E1319" s="374">
        <v>8</v>
      </c>
      <c r="F1319" s="374">
        <v>2016</v>
      </c>
      <c r="G1319" s="375">
        <v>2217.5277999999998</v>
      </c>
    </row>
    <row r="1320" spans="3:7" s="27" customFormat="1" x14ac:dyDescent="0.2">
      <c r="C1320" s="374">
        <v>22</v>
      </c>
      <c r="D1320" s="374">
        <v>24</v>
      </c>
      <c r="E1320" s="374">
        <v>8</v>
      </c>
      <c r="F1320" s="374">
        <v>2016</v>
      </c>
      <c r="G1320" s="375">
        <v>2261.9180000000001</v>
      </c>
    </row>
    <row r="1321" spans="3:7" s="27" customFormat="1" x14ac:dyDescent="0.2">
      <c r="C1321" s="374">
        <v>23</v>
      </c>
      <c r="D1321" s="374">
        <v>24</v>
      </c>
      <c r="E1321" s="374">
        <v>8</v>
      </c>
      <c r="F1321" s="374">
        <v>2016</v>
      </c>
      <c r="G1321" s="375">
        <v>2237.0221999999999</v>
      </c>
    </row>
    <row r="1322" spans="3:7" s="27" customFormat="1" x14ac:dyDescent="0.2">
      <c r="C1322" s="374">
        <v>24</v>
      </c>
      <c r="D1322" s="374">
        <v>24</v>
      </c>
      <c r="E1322" s="374">
        <v>8</v>
      </c>
      <c r="F1322" s="374">
        <v>2016</v>
      </c>
      <c r="G1322" s="375">
        <v>2200.5155</v>
      </c>
    </row>
    <row r="1323" spans="3:7" s="27" customFormat="1" x14ac:dyDescent="0.2">
      <c r="C1323" s="374">
        <v>1</v>
      </c>
      <c r="D1323" s="374">
        <v>25</v>
      </c>
      <c r="E1323" s="374">
        <v>8</v>
      </c>
      <c r="F1323" s="374">
        <v>2016</v>
      </c>
      <c r="G1323" s="375">
        <v>2201.7235000000001</v>
      </c>
    </row>
    <row r="1324" spans="3:7" s="27" customFormat="1" x14ac:dyDescent="0.2">
      <c r="C1324" s="374">
        <v>2</v>
      </c>
      <c r="D1324" s="374">
        <v>25</v>
      </c>
      <c r="E1324" s="374">
        <v>8</v>
      </c>
      <c r="F1324" s="374">
        <v>2016</v>
      </c>
      <c r="G1324" s="375">
        <v>2206.8245999999999</v>
      </c>
    </row>
    <row r="1325" spans="3:7" s="27" customFormat="1" x14ac:dyDescent="0.2">
      <c r="C1325" s="374">
        <v>3</v>
      </c>
      <c r="D1325" s="374">
        <v>25</v>
      </c>
      <c r="E1325" s="374">
        <v>8</v>
      </c>
      <c r="F1325" s="374">
        <v>2016</v>
      </c>
      <c r="G1325" s="375">
        <v>2193.7674999999999</v>
      </c>
    </row>
    <row r="1326" spans="3:7" s="27" customFormat="1" x14ac:dyDescent="0.2">
      <c r="C1326" s="374">
        <v>4</v>
      </c>
      <c r="D1326" s="374">
        <v>25</v>
      </c>
      <c r="E1326" s="374">
        <v>8</v>
      </c>
      <c r="F1326" s="374">
        <v>2016</v>
      </c>
      <c r="G1326" s="375">
        <v>2225.0064000000002</v>
      </c>
    </row>
    <row r="1327" spans="3:7" s="27" customFormat="1" x14ac:dyDescent="0.2">
      <c r="C1327" s="374">
        <v>5</v>
      </c>
      <c r="D1327" s="374">
        <v>25</v>
      </c>
      <c r="E1327" s="374">
        <v>8</v>
      </c>
      <c r="F1327" s="374">
        <v>2016</v>
      </c>
      <c r="G1327" s="375">
        <v>2250.1752000000001</v>
      </c>
    </row>
    <row r="1328" spans="3:7" s="27" customFormat="1" x14ac:dyDescent="0.2">
      <c r="C1328" s="374">
        <v>6</v>
      </c>
      <c r="D1328" s="374">
        <v>25</v>
      </c>
      <c r="E1328" s="374">
        <v>8</v>
      </c>
      <c r="F1328" s="374">
        <v>2016</v>
      </c>
      <c r="G1328" s="375">
        <v>2235.4331000000002</v>
      </c>
    </row>
    <row r="1329" spans="3:7" s="27" customFormat="1" x14ac:dyDescent="0.2">
      <c r="C1329" s="374">
        <v>7</v>
      </c>
      <c r="D1329" s="374">
        <v>25</v>
      </c>
      <c r="E1329" s="374">
        <v>8</v>
      </c>
      <c r="F1329" s="374">
        <v>2016</v>
      </c>
      <c r="G1329" s="375">
        <v>2251.7406999999998</v>
      </c>
    </row>
    <row r="1330" spans="3:7" s="27" customFormat="1" x14ac:dyDescent="0.2">
      <c r="C1330" s="374">
        <v>8</v>
      </c>
      <c r="D1330" s="374">
        <v>25</v>
      </c>
      <c r="E1330" s="374">
        <v>8</v>
      </c>
      <c r="F1330" s="374">
        <v>2016</v>
      </c>
      <c r="G1330" s="375">
        <v>2286.3589999999999</v>
      </c>
    </row>
    <row r="1331" spans="3:7" s="27" customFormat="1" x14ac:dyDescent="0.2">
      <c r="C1331" s="374">
        <v>9</v>
      </c>
      <c r="D1331" s="374">
        <v>25</v>
      </c>
      <c r="E1331" s="374">
        <v>8</v>
      </c>
      <c r="F1331" s="374">
        <v>2016</v>
      </c>
      <c r="G1331" s="375">
        <v>2272.2082999999998</v>
      </c>
    </row>
    <row r="1332" spans="3:7" s="27" customFormat="1" x14ac:dyDescent="0.2">
      <c r="C1332" s="374">
        <v>10</v>
      </c>
      <c r="D1332" s="374">
        <v>25</v>
      </c>
      <c r="E1332" s="374">
        <v>8</v>
      </c>
      <c r="F1332" s="374">
        <v>2016</v>
      </c>
      <c r="G1332" s="375">
        <v>2250.5257999999999</v>
      </c>
    </row>
    <row r="1333" spans="3:7" s="27" customFormat="1" x14ac:dyDescent="0.2">
      <c r="C1333" s="374">
        <v>11</v>
      </c>
      <c r="D1333" s="374">
        <v>25</v>
      </c>
      <c r="E1333" s="374">
        <v>8</v>
      </c>
      <c r="F1333" s="374">
        <v>2016</v>
      </c>
      <c r="G1333" s="375">
        <v>2275.8343</v>
      </c>
    </row>
    <row r="1334" spans="3:7" s="27" customFormat="1" x14ac:dyDescent="0.2">
      <c r="C1334" s="374">
        <v>12</v>
      </c>
      <c r="D1334" s="374">
        <v>25</v>
      </c>
      <c r="E1334" s="374">
        <v>8</v>
      </c>
      <c r="F1334" s="374">
        <v>2016</v>
      </c>
      <c r="G1334" s="375">
        <v>2225.4259000000002</v>
      </c>
    </row>
    <row r="1335" spans="3:7" s="27" customFormat="1" x14ac:dyDescent="0.2">
      <c r="C1335" s="374">
        <v>13</v>
      </c>
      <c r="D1335" s="374">
        <v>25</v>
      </c>
      <c r="E1335" s="374">
        <v>8</v>
      </c>
      <c r="F1335" s="374">
        <v>2016</v>
      </c>
      <c r="G1335" s="375">
        <v>2201.2285000000002</v>
      </c>
    </row>
    <row r="1336" spans="3:7" s="27" customFormat="1" x14ac:dyDescent="0.2">
      <c r="C1336" s="374">
        <v>14</v>
      </c>
      <c r="D1336" s="374">
        <v>25</v>
      </c>
      <c r="E1336" s="374">
        <v>8</v>
      </c>
      <c r="F1336" s="374">
        <v>2016</v>
      </c>
      <c r="G1336" s="375">
        <v>2237.7637</v>
      </c>
    </row>
    <row r="1337" spans="3:7" s="27" customFormat="1" x14ac:dyDescent="0.2">
      <c r="C1337" s="374">
        <v>15</v>
      </c>
      <c r="D1337" s="374">
        <v>25</v>
      </c>
      <c r="E1337" s="374">
        <v>8</v>
      </c>
      <c r="F1337" s="374">
        <v>2016</v>
      </c>
      <c r="G1337" s="375">
        <v>2232.4704000000002</v>
      </c>
    </row>
    <row r="1338" spans="3:7" s="27" customFormat="1" x14ac:dyDescent="0.2">
      <c r="C1338" s="374">
        <v>16</v>
      </c>
      <c r="D1338" s="374">
        <v>25</v>
      </c>
      <c r="E1338" s="374">
        <v>8</v>
      </c>
      <c r="F1338" s="374">
        <v>2016</v>
      </c>
      <c r="G1338" s="375">
        <v>2259.8182999999999</v>
      </c>
    </row>
    <row r="1339" spans="3:7" s="27" customFormat="1" x14ac:dyDescent="0.2">
      <c r="C1339" s="374">
        <v>17</v>
      </c>
      <c r="D1339" s="374">
        <v>25</v>
      </c>
      <c r="E1339" s="374">
        <v>8</v>
      </c>
      <c r="F1339" s="374">
        <v>2016</v>
      </c>
      <c r="G1339" s="375">
        <v>2309.5913999999998</v>
      </c>
    </row>
    <row r="1340" spans="3:7" s="27" customFormat="1" x14ac:dyDescent="0.2">
      <c r="C1340" s="374">
        <v>18</v>
      </c>
      <c r="D1340" s="374">
        <v>25</v>
      </c>
      <c r="E1340" s="374">
        <v>8</v>
      </c>
      <c r="F1340" s="374">
        <v>2016</v>
      </c>
      <c r="G1340" s="375">
        <v>2309.7512000000002</v>
      </c>
    </row>
    <row r="1341" spans="3:7" s="27" customFormat="1" x14ac:dyDescent="0.2">
      <c r="C1341" s="374">
        <v>19</v>
      </c>
      <c r="D1341" s="374">
        <v>25</v>
      </c>
      <c r="E1341" s="374">
        <v>8</v>
      </c>
      <c r="F1341" s="374">
        <v>2016</v>
      </c>
      <c r="G1341" s="375">
        <v>2254.4472999999998</v>
      </c>
    </row>
    <row r="1342" spans="3:7" s="27" customFormat="1" x14ac:dyDescent="0.2">
      <c r="C1342" s="374">
        <v>20</v>
      </c>
      <c r="D1342" s="374">
        <v>25</v>
      </c>
      <c r="E1342" s="374">
        <v>8</v>
      </c>
      <c r="F1342" s="374">
        <v>2016</v>
      </c>
      <c r="G1342" s="375">
        <v>2314.6163000000001</v>
      </c>
    </row>
    <row r="1343" spans="3:7" s="27" customFormat="1" x14ac:dyDescent="0.2">
      <c r="C1343" s="374">
        <v>21</v>
      </c>
      <c r="D1343" s="374">
        <v>25</v>
      </c>
      <c r="E1343" s="374">
        <v>8</v>
      </c>
      <c r="F1343" s="374">
        <v>2016</v>
      </c>
      <c r="G1343" s="375">
        <v>2322.2211000000002</v>
      </c>
    </row>
    <row r="1344" spans="3:7" s="27" customFormat="1" x14ac:dyDescent="0.2">
      <c r="C1344" s="374">
        <v>22</v>
      </c>
      <c r="D1344" s="374">
        <v>25</v>
      </c>
      <c r="E1344" s="374">
        <v>8</v>
      </c>
      <c r="F1344" s="374">
        <v>2016</v>
      </c>
      <c r="G1344" s="375">
        <v>2356.7123000000001</v>
      </c>
    </row>
    <row r="1345" spans="3:7" s="27" customFormat="1" x14ac:dyDescent="0.2">
      <c r="C1345" s="374">
        <v>23</v>
      </c>
      <c r="D1345" s="374">
        <v>25</v>
      </c>
      <c r="E1345" s="374">
        <v>8</v>
      </c>
      <c r="F1345" s="374">
        <v>2016</v>
      </c>
      <c r="G1345" s="375">
        <v>2356.7993999999999</v>
      </c>
    </row>
    <row r="1346" spans="3:7" s="27" customFormat="1" x14ac:dyDescent="0.2">
      <c r="C1346" s="374">
        <v>24</v>
      </c>
      <c r="D1346" s="374">
        <v>25</v>
      </c>
      <c r="E1346" s="374">
        <v>8</v>
      </c>
      <c r="F1346" s="374">
        <v>2016</v>
      </c>
      <c r="G1346" s="375">
        <v>2356.9431</v>
      </c>
    </row>
    <row r="1347" spans="3:7" s="27" customFormat="1" x14ac:dyDescent="0.2">
      <c r="C1347" s="374">
        <v>1</v>
      </c>
      <c r="D1347" s="374">
        <v>26</v>
      </c>
      <c r="E1347" s="374">
        <v>8</v>
      </c>
      <c r="F1347" s="374">
        <v>2016</v>
      </c>
      <c r="G1347" s="375">
        <v>2361.7231999999999</v>
      </c>
    </row>
    <row r="1348" spans="3:7" s="27" customFormat="1" x14ac:dyDescent="0.2">
      <c r="C1348" s="374">
        <v>2</v>
      </c>
      <c r="D1348" s="374">
        <v>26</v>
      </c>
      <c r="E1348" s="374">
        <v>8</v>
      </c>
      <c r="F1348" s="374">
        <v>2016</v>
      </c>
      <c r="G1348" s="375">
        <v>2360.0371</v>
      </c>
    </row>
    <row r="1349" spans="3:7" s="27" customFormat="1" x14ac:dyDescent="0.2">
      <c r="C1349" s="374">
        <v>3</v>
      </c>
      <c r="D1349" s="374">
        <v>26</v>
      </c>
      <c r="E1349" s="374">
        <v>8</v>
      </c>
      <c r="F1349" s="374">
        <v>2016</v>
      </c>
      <c r="G1349" s="375">
        <v>2314.7505999999998</v>
      </c>
    </row>
    <row r="1350" spans="3:7" s="27" customFormat="1" x14ac:dyDescent="0.2">
      <c r="C1350" s="374">
        <v>4</v>
      </c>
      <c r="D1350" s="374">
        <v>26</v>
      </c>
      <c r="E1350" s="374">
        <v>8</v>
      </c>
      <c r="F1350" s="374">
        <v>2016</v>
      </c>
      <c r="G1350" s="375">
        <v>2292.4989</v>
      </c>
    </row>
    <row r="1351" spans="3:7" s="27" customFormat="1" x14ac:dyDescent="0.2">
      <c r="C1351" s="374">
        <v>5</v>
      </c>
      <c r="D1351" s="374">
        <v>26</v>
      </c>
      <c r="E1351" s="374">
        <v>8</v>
      </c>
      <c r="F1351" s="374">
        <v>2016</v>
      </c>
      <c r="G1351" s="375">
        <v>2320.4364999999998</v>
      </c>
    </row>
    <row r="1352" spans="3:7" s="27" customFormat="1" x14ac:dyDescent="0.2">
      <c r="C1352" s="374">
        <v>6</v>
      </c>
      <c r="D1352" s="374">
        <v>26</v>
      </c>
      <c r="E1352" s="374">
        <v>8</v>
      </c>
      <c r="F1352" s="374">
        <v>2016</v>
      </c>
      <c r="G1352" s="375">
        <v>2324.9969000000001</v>
      </c>
    </row>
    <row r="1353" spans="3:7" s="27" customFormat="1" x14ac:dyDescent="0.2">
      <c r="C1353" s="374">
        <v>7</v>
      </c>
      <c r="D1353" s="374">
        <v>26</v>
      </c>
      <c r="E1353" s="374">
        <v>8</v>
      </c>
      <c r="F1353" s="374">
        <v>2016</v>
      </c>
      <c r="G1353" s="375">
        <v>2360.4719</v>
      </c>
    </row>
    <row r="1354" spans="3:7" s="27" customFormat="1" x14ac:dyDescent="0.2">
      <c r="C1354" s="374">
        <v>8</v>
      </c>
      <c r="D1354" s="374">
        <v>26</v>
      </c>
      <c r="E1354" s="374">
        <v>8</v>
      </c>
      <c r="F1354" s="374">
        <v>2016</v>
      </c>
      <c r="G1354" s="375">
        <v>2376.5798</v>
      </c>
    </row>
    <row r="1355" spans="3:7" s="27" customFormat="1" x14ac:dyDescent="0.2">
      <c r="C1355" s="374">
        <v>9</v>
      </c>
      <c r="D1355" s="374">
        <v>26</v>
      </c>
      <c r="E1355" s="374">
        <v>8</v>
      </c>
      <c r="F1355" s="374">
        <v>2016</v>
      </c>
      <c r="G1355" s="375">
        <v>2359.2206000000001</v>
      </c>
    </row>
    <row r="1356" spans="3:7" s="27" customFormat="1" x14ac:dyDescent="0.2">
      <c r="C1356" s="374">
        <v>10</v>
      </c>
      <c r="D1356" s="374">
        <v>26</v>
      </c>
      <c r="E1356" s="374">
        <v>8</v>
      </c>
      <c r="F1356" s="374">
        <v>2016</v>
      </c>
      <c r="G1356" s="375">
        <v>2361.3047999999999</v>
      </c>
    </row>
    <row r="1357" spans="3:7" s="27" customFormat="1" x14ac:dyDescent="0.2">
      <c r="C1357" s="374">
        <v>11</v>
      </c>
      <c r="D1357" s="374">
        <v>26</v>
      </c>
      <c r="E1357" s="374">
        <v>8</v>
      </c>
      <c r="F1357" s="374">
        <v>2016</v>
      </c>
      <c r="G1357" s="375">
        <v>2286.5259000000001</v>
      </c>
    </row>
    <row r="1358" spans="3:7" s="27" customFormat="1" x14ac:dyDescent="0.2">
      <c r="C1358" s="374">
        <v>12</v>
      </c>
      <c r="D1358" s="374">
        <v>26</v>
      </c>
      <c r="E1358" s="374">
        <v>8</v>
      </c>
      <c r="F1358" s="374">
        <v>2016</v>
      </c>
      <c r="G1358" s="375">
        <v>2265.8238999999999</v>
      </c>
    </row>
    <row r="1359" spans="3:7" s="27" customFormat="1" x14ac:dyDescent="0.2">
      <c r="C1359" s="374">
        <v>13</v>
      </c>
      <c r="D1359" s="374">
        <v>26</v>
      </c>
      <c r="E1359" s="374">
        <v>8</v>
      </c>
      <c r="F1359" s="374">
        <v>2016</v>
      </c>
      <c r="G1359" s="375">
        <v>2245.2984000000001</v>
      </c>
    </row>
    <row r="1360" spans="3:7" s="27" customFormat="1" x14ac:dyDescent="0.2">
      <c r="C1360" s="374">
        <v>14</v>
      </c>
      <c r="D1360" s="374">
        <v>26</v>
      </c>
      <c r="E1360" s="374">
        <v>8</v>
      </c>
      <c r="F1360" s="374">
        <v>2016</v>
      </c>
      <c r="G1360" s="375">
        <v>2272.1543000000001</v>
      </c>
    </row>
    <row r="1361" spans="3:7" s="27" customFormat="1" x14ac:dyDescent="0.2">
      <c r="C1361" s="374">
        <v>15</v>
      </c>
      <c r="D1361" s="374">
        <v>26</v>
      </c>
      <c r="E1361" s="374">
        <v>8</v>
      </c>
      <c r="F1361" s="374">
        <v>2016</v>
      </c>
      <c r="G1361" s="375">
        <v>2143.4679999999998</v>
      </c>
    </row>
    <row r="1362" spans="3:7" s="27" customFormat="1" x14ac:dyDescent="0.2">
      <c r="C1362" s="374">
        <v>16</v>
      </c>
      <c r="D1362" s="374">
        <v>26</v>
      </c>
      <c r="E1362" s="374">
        <v>8</v>
      </c>
      <c r="F1362" s="374">
        <v>2016</v>
      </c>
      <c r="G1362" s="375">
        <v>2195.4070000000002</v>
      </c>
    </row>
    <row r="1363" spans="3:7" s="27" customFormat="1" x14ac:dyDescent="0.2">
      <c r="C1363" s="374">
        <v>17</v>
      </c>
      <c r="D1363" s="374">
        <v>26</v>
      </c>
      <c r="E1363" s="374">
        <v>8</v>
      </c>
      <c r="F1363" s="374">
        <v>2016</v>
      </c>
      <c r="G1363" s="375">
        <v>2296.8859000000002</v>
      </c>
    </row>
    <row r="1364" spans="3:7" s="27" customFormat="1" x14ac:dyDescent="0.2">
      <c r="C1364" s="374">
        <v>18</v>
      </c>
      <c r="D1364" s="374">
        <v>26</v>
      </c>
      <c r="E1364" s="374">
        <v>8</v>
      </c>
      <c r="F1364" s="374">
        <v>2016</v>
      </c>
      <c r="G1364" s="375">
        <v>2282.1831999999999</v>
      </c>
    </row>
    <row r="1365" spans="3:7" s="27" customFormat="1" x14ac:dyDescent="0.2">
      <c r="C1365" s="374">
        <v>19</v>
      </c>
      <c r="D1365" s="374">
        <v>26</v>
      </c>
      <c r="E1365" s="374">
        <v>8</v>
      </c>
      <c r="F1365" s="374">
        <v>2016</v>
      </c>
      <c r="G1365" s="375">
        <v>2179.1922</v>
      </c>
    </row>
    <row r="1366" spans="3:7" s="27" customFormat="1" x14ac:dyDescent="0.2">
      <c r="C1366" s="374">
        <v>20</v>
      </c>
      <c r="D1366" s="374">
        <v>26</v>
      </c>
      <c r="E1366" s="374">
        <v>8</v>
      </c>
      <c r="F1366" s="374">
        <v>2016</v>
      </c>
      <c r="G1366" s="375">
        <v>2244.8312000000001</v>
      </c>
    </row>
    <row r="1367" spans="3:7" s="27" customFormat="1" x14ac:dyDescent="0.2">
      <c r="C1367" s="374">
        <v>21</v>
      </c>
      <c r="D1367" s="374">
        <v>26</v>
      </c>
      <c r="E1367" s="374">
        <v>8</v>
      </c>
      <c r="F1367" s="374">
        <v>2016</v>
      </c>
      <c r="G1367" s="375">
        <v>2298.1408000000001</v>
      </c>
    </row>
    <row r="1368" spans="3:7" s="27" customFormat="1" x14ac:dyDescent="0.2">
      <c r="C1368" s="374">
        <v>22</v>
      </c>
      <c r="D1368" s="374">
        <v>26</v>
      </c>
      <c r="E1368" s="374">
        <v>8</v>
      </c>
      <c r="F1368" s="374">
        <v>2016</v>
      </c>
      <c r="G1368" s="375">
        <v>2281.3476999999998</v>
      </c>
    </row>
    <row r="1369" spans="3:7" s="27" customFormat="1" x14ac:dyDescent="0.2">
      <c r="C1369" s="374">
        <v>23</v>
      </c>
      <c r="D1369" s="374">
        <v>26</v>
      </c>
      <c r="E1369" s="374">
        <v>8</v>
      </c>
      <c r="F1369" s="374">
        <v>2016</v>
      </c>
      <c r="G1369" s="375">
        <v>2337.4956000000002</v>
      </c>
    </row>
    <row r="1370" spans="3:7" s="27" customFormat="1" x14ac:dyDescent="0.2">
      <c r="C1370" s="374">
        <v>24</v>
      </c>
      <c r="D1370" s="374">
        <v>26</v>
      </c>
      <c r="E1370" s="374">
        <v>8</v>
      </c>
      <c r="F1370" s="374">
        <v>2016</v>
      </c>
      <c r="G1370" s="375">
        <v>2358.2755999999999</v>
      </c>
    </row>
    <row r="1371" spans="3:7" s="27" customFormat="1" x14ac:dyDescent="0.2">
      <c r="C1371" s="374">
        <v>1</v>
      </c>
      <c r="D1371" s="374">
        <v>27</v>
      </c>
      <c r="E1371" s="374">
        <v>8</v>
      </c>
      <c r="F1371" s="374">
        <v>2016</v>
      </c>
      <c r="G1371" s="375">
        <v>2363.3779</v>
      </c>
    </row>
    <row r="1372" spans="3:7" s="27" customFormat="1" x14ac:dyDescent="0.2">
      <c r="C1372" s="374">
        <v>2</v>
      </c>
      <c r="D1372" s="374">
        <v>27</v>
      </c>
      <c r="E1372" s="374">
        <v>8</v>
      </c>
      <c r="F1372" s="374">
        <v>2016</v>
      </c>
      <c r="G1372" s="375">
        <v>2362.9310999999998</v>
      </c>
    </row>
    <row r="1373" spans="3:7" s="27" customFormat="1" x14ac:dyDescent="0.2">
      <c r="C1373" s="374">
        <v>3</v>
      </c>
      <c r="D1373" s="374">
        <v>27</v>
      </c>
      <c r="E1373" s="374">
        <v>8</v>
      </c>
      <c r="F1373" s="374">
        <v>2016</v>
      </c>
      <c r="G1373" s="375">
        <v>2338.4457000000002</v>
      </c>
    </row>
    <row r="1374" spans="3:7" s="27" customFormat="1" x14ac:dyDescent="0.2">
      <c r="C1374" s="374">
        <v>4</v>
      </c>
      <c r="D1374" s="374">
        <v>27</v>
      </c>
      <c r="E1374" s="374">
        <v>8</v>
      </c>
      <c r="F1374" s="374">
        <v>2016</v>
      </c>
      <c r="G1374" s="375">
        <v>2330.5771</v>
      </c>
    </row>
    <row r="1375" spans="3:7" s="27" customFormat="1" x14ac:dyDescent="0.2">
      <c r="C1375" s="374">
        <v>5</v>
      </c>
      <c r="D1375" s="374">
        <v>27</v>
      </c>
      <c r="E1375" s="374">
        <v>8</v>
      </c>
      <c r="F1375" s="374">
        <v>2016</v>
      </c>
      <c r="G1375" s="375">
        <v>2329.7503999999999</v>
      </c>
    </row>
    <row r="1376" spans="3:7" s="27" customFormat="1" x14ac:dyDescent="0.2">
      <c r="C1376" s="374">
        <v>6</v>
      </c>
      <c r="D1376" s="374">
        <v>27</v>
      </c>
      <c r="E1376" s="374">
        <v>8</v>
      </c>
      <c r="F1376" s="374">
        <v>2016</v>
      </c>
      <c r="G1376" s="375">
        <v>2332.2462999999998</v>
      </c>
    </row>
    <row r="1377" spans="3:7" s="27" customFormat="1" x14ac:dyDescent="0.2">
      <c r="C1377" s="374">
        <v>7</v>
      </c>
      <c r="D1377" s="374">
        <v>27</v>
      </c>
      <c r="E1377" s="374">
        <v>8</v>
      </c>
      <c r="F1377" s="374">
        <v>2016</v>
      </c>
      <c r="G1377" s="375">
        <v>2338.5897</v>
      </c>
    </row>
    <row r="1378" spans="3:7" s="27" customFormat="1" x14ac:dyDescent="0.2">
      <c r="C1378" s="374">
        <v>8</v>
      </c>
      <c r="D1378" s="374">
        <v>27</v>
      </c>
      <c r="E1378" s="374">
        <v>8</v>
      </c>
      <c r="F1378" s="374">
        <v>2016</v>
      </c>
      <c r="G1378" s="375">
        <v>2346.8724999999999</v>
      </c>
    </row>
    <row r="1379" spans="3:7" s="27" customFormat="1" x14ac:dyDescent="0.2">
      <c r="C1379" s="374">
        <v>9</v>
      </c>
      <c r="D1379" s="374">
        <v>27</v>
      </c>
      <c r="E1379" s="374">
        <v>8</v>
      </c>
      <c r="F1379" s="374">
        <v>2016</v>
      </c>
      <c r="G1379" s="375">
        <v>2330.3389999999999</v>
      </c>
    </row>
    <row r="1380" spans="3:7" s="27" customFormat="1" x14ac:dyDescent="0.2">
      <c r="C1380" s="374">
        <v>10</v>
      </c>
      <c r="D1380" s="374">
        <v>27</v>
      </c>
      <c r="E1380" s="374">
        <v>8</v>
      </c>
      <c r="F1380" s="374">
        <v>2016</v>
      </c>
      <c r="G1380" s="375">
        <v>2352.9558000000002</v>
      </c>
    </row>
    <row r="1381" spans="3:7" s="27" customFormat="1" x14ac:dyDescent="0.2">
      <c r="C1381" s="374">
        <v>11</v>
      </c>
      <c r="D1381" s="374">
        <v>27</v>
      </c>
      <c r="E1381" s="374">
        <v>8</v>
      </c>
      <c r="F1381" s="374">
        <v>2016</v>
      </c>
      <c r="G1381" s="375">
        <v>2297.3838000000001</v>
      </c>
    </row>
    <row r="1382" spans="3:7" s="27" customFormat="1" x14ac:dyDescent="0.2">
      <c r="C1382" s="374">
        <v>12</v>
      </c>
      <c r="D1382" s="374">
        <v>27</v>
      </c>
      <c r="E1382" s="374">
        <v>8</v>
      </c>
      <c r="F1382" s="374">
        <v>2016</v>
      </c>
      <c r="G1382" s="375">
        <v>2317.5664000000002</v>
      </c>
    </row>
    <row r="1383" spans="3:7" s="27" customFormat="1" x14ac:dyDescent="0.2">
      <c r="C1383" s="374">
        <v>13</v>
      </c>
      <c r="D1383" s="374">
        <v>27</v>
      </c>
      <c r="E1383" s="374">
        <v>8</v>
      </c>
      <c r="F1383" s="374">
        <v>2016</v>
      </c>
      <c r="G1383" s="375">
        <v>2330.7483000000002</v>
      </c>
    </row>
    <row r="1384" spans="3:7" s="27" customFormat="1" x14ac:dyDescent="0.2">
      <c r="C1384" s="374">
        <v>14</v>
      </c>
      <c r="D1384" s="374">
        <v>27</v>
      </c>
      <c r="E1384" s="374">
        <v>8</v>
      </c>
      <c r="F1384" s="374">
        <v>2016</v>
      </c>
      <c r="G1384" s="375">
        <v>2292.2530000000002</v>
      </c>
    </row>
    <row r="1385" spans="3:7" s="27" customFormat="1" x14ac:dyDescent="0.2">
      <c r="C1385" s="374">
        <v>15</v>
      </c>
      <c r="D1385" s="374">
        <v>27</v>
      </c>
      <c r="E1385" s="374">
        <v>8</v>
      </c>
      <c r="F1385" s="374">
        <v>2016</v>
      </c>
      <c r="G1385" s="375">
        <v>2245.2485000000001</v>
      </c>
    </row>
    <row r="1386" spans="3:7" s="27" customFormat="1" x14ac:dyDescent="0.2">
      <c r="C1386" s="374">
        <v>16</v>
      </c>
      <c r="D1386" s="374">
        <v>27</v>
      </c>
      <c r="E1386" s="374">
        <v>8</v>
      </c>
      <c r="F1386" s="374">
        <v>2016</v>
      </c>
      <c r="G1386" s="375">
        <v>2232.1839</v>
      </c>
    </row>
    <row r="1387" spans="3:7" s="27" customFormat="1" x14ac:dyDescent="0.2">
      <c r="C1387" s="374">
        <v>17</v>
      </c>
      <c r="D1387" s="374">
        <v>27</v>
      </c>
      <c r="E1387" s="374">
        <v>8</v>
      </c>
      <c r="F1387" s="374">
        <v>2016</v>
      </c>
      <c r="G1387" s="375">
        <v>2312.4308000000001</v>
      </c>
    </row>
    <row r="1388" spans="3:7" s="27" customFormat="1" x14ac:dyDescent="0.2">
      <c r="C1388" s="374">
        <v>18</v>
      </c>
      <c r="D1388" s="374">
        <v>27</v>
      </c>
      <c r="E1388" s="374">
        <v>8</v>
      </c>
      <c r="F1388" s="374">
        <v>2016</v>
      </c>
      <c r="G1388" s="375">
        <v>2308.6867999999999</v>
      </c>
    </row>
    <row r="1389" spans="3:7" s="27" customFormat="1" x14ac:dyDescent="0.2">
      <c r="C1389" s="374">
        <v>19</v>
      </c>
      <c r="D1389" s="374">
        <v>27</v>
      </c>
      <c r="E1389" s="374">
        <v>8</v>
      </c>
      <c r="F1389" s="374">
        <v>2016</v>
      </c>
      <c r="G1389" s="375">
        <v>2330.6738</v>
      </c>
    </row>
    <row r="1390" spans="3:7" s="27" customFormat="1" x14ac:dyDescent="0.2">
      <c r="C1390" s="374">
        <v>20</v>
      </c>
      <c r="D1390" s="374">
        <v>27</v>
      </c>
      <c r="E1390" s="374">
        <v>8</v>
      </c>
      <c r="F1390" s="374">
        <v>2016</v>
      </c>
      <c r="G1390" s="375">
        <v>2374.7633000000001</v>
      </c>
    </row>
    <row r="1391" spans="3:7" s="27" customFormat="1" x14ac:dyDescent="0.2">
      <c r="C1391" s="374">
        <v>21</v>
      </c>
      <c r="D1391" s="374">
        <v>27</v>
      </c>
      <c r="E1391" s="374">
        <v>8</v>
      </c>
      <c r="F1391" s="374">
        <v>2016</v>
      </c>
      <c r="G1391" s="375">
        <v>2389.4657000000002</v>
      </c>
    </row>
    <row r="1392" spans="3:7" s="27" customFormat="1" x14ac:dyDescent="0.2">
      <c r="C1392" s="374">
        <v>22</v>
      </c>
      <c r="D1392" s="374">
        <v>27</v>
      </c>
      <c r="E1392" s="374">
        <v>8</v>
      </c>
      <c r="F1392" s="374">
        <v>2016</v>
      </c>
      <c r="G1392" s="375">
        <v>2400.4976000000001</v>
      </c>
    </row>
    <row r="1393" spans="3:7" s="27" customFormat="1" x14ac:dyDescent="0.2">
      <c r="C1393" s="374">
        <v>23</v>
      </c>
      <c r="D1393" s="374">
        <v>27</v>
      </c>
      <c r="E1393" s="374">
        <v>8</v>
      </c>
      <c r="F1393" s="374">
        <v>2016</v>
      </c>
      <c r="G1393" s="375">
        <v>2388.6320000000001</v>
      </c>
    </row>
    <row r="1394" spans="3:7" s="27" customFormat="1" x14ac:dyDescent="0.2">
      <c r="C1394" s="374">
        <v>24</v>
      </c>
      <c r="D1394" s="374">
        <v>27</v>
      </c>
      <c r="E1394" s="374">
        <v>8</v>
      </c>
      <c r="F1394" s="374">
        <v>2016</v>
      </c>
      <c r="G1394" s="375">
        <v>2409.7557999999999</v>
      </c>
    </row>
    <row r="1395" spans="3:7" s="27" customFormat="1" x14ac:dyDescent="0.2">
      <c r="C1395" s="374">
        <v>1</v>
      </c>
      <c r="D1395" s="374">
        <v>28</v>
      </c>
      <c r="E1395" s="374">
        <v>8</v>
      </c>
      <c r="F1395" s="374">
        <v>2016</v>
      </c>
      <c r="G1395" s="375">
        <v>2385.0774999999999</v>
      </c>
    </row>
    <row r="1396" spans="3:7" s="27" customFormat="1" x14ac:dyDescent="0.2">
      <c r="C1396" s="374">
        <v>2</v>
      </c>
      <c r="D1396" s="374">
        <v>28</v>
      </c>
      <c r="E1396" s="374">
        <v>8</v>
      </c>
      <c r="F1396" s="374">
        <v>2016</v>
      </c>
      <c r="G1396" s="375">
        <v>2357.1673999999998</v>
      </c>
    </row>
    <row r="1397" spans="3:7" s="27" customFormat="1" x14ac:dyDescent="0.2">
      <c r="C1397" s="374">
        <v>3</v>
      </c>
      <c r="D1397" s="374">
        <v>28</v>
      </c>
      <c r="E1397" s="374">
        <v>8</v>
      </c>
      <c r="F1397" s="374">
        <v>2016</v>
      </c>
      <c r="G1397" s="375">
        <v>2328.1993000000002</v>
      </c>
    </row>
    <row r="1398" spans="3:7" s="27" customFormat="1" x14ac:dyDescent="0.2">
      <c r="C1398" s="374">
        <v>4</v>
      </c>
      <c r="D1398" s="374">
        <v>28</v>
      </c>
      <c r="E1398" s="374">
        <v>8</v>
      </c>
      <c r="F1398" s="374">
        <v>2016</v>
      </c>
      <c r="G1398" s="375">
        <v>2330.6381999999999</v>
      </c>
    </row>
    <row r="1399" spans="3:7" s="27" customFormat="1" x14ac:dyDescent="0.2">
      <c r="C1399" s="374">
        <v>5</v>
      </c>
      <c r="D1399" s="374">
        <v>28</v>
      </c>
      <c r="E1399" s="374">
        <v>8</v>
      </c>
      <c r="F1399" s="374">
        <v>2016</v>
      </c>
      <c r="G1399" s="375">
        <v>2309.9144999999999</v>
      </c>
    </row>
    <row r="1400" spans="3:7" s="27" customFormat="1" x14ac:dyDescent="0.2">
      <c r="C1400" s="374">
        <v>6</v>
      </c>
      <c r="D1400" s="374">
        <v>28</v>
      </c>
      <c r="E1400" s="374">
        <v>8</v>
      </c>
      <c r="F1400" s="374">
        <v>2016</v>
      </c>
      <c r="G1400" s="375">
        <v>2307.9837000000002</v>
      </c>
    </row>
    <row r="1401" spans="3:7" s="27" customFormat="1" x14ac:dyDescent="0.2">
      <c r="C1401" s="374">
        <v>7</v>
      </c>
      <c r="D1401" s="374">
        <v>28</v>
      </c>
      <c r="E1401" s="374">
        <v>8</v>
      </c>
      <c r="F1401" s="374">
        <v>2016</v>
      </c>
      <c r="G1401" s="375">
        <v>2329.9729000000002</v>
      </c>
    </row>
    <row r="1402" spans="3:7" s="27" customFormat="1" x14ac:dyDescent="0.2">
      <c r="C1402" s="374">
        <v>8</v>
      </c>
      <c r="D1402" s="374">
        <v>28</v>
      </c>
      <c r="E1402" s="374">
        <v>8</v>
      </c>
      <c r="F1402" s="374">
        <v>2016</v>
      </c>
      <c r="G1402" s="375">
        <v>2318.6795999999999</v>
      </c>
    </row>
    <row r="1403" spans="3:7" s="27" customFormat="1" x14ac:dyDescent="0.2">
      <c r="C1403" s="374">
        <v>9</v>
      </c>
      <c r="D1403" s="374">
        <v>28</v>
      </c>
      <c r="E1403" s="374">
        <v>8</v>
      </c>
      <c r="F1403" s="374">
        <v>2016</v>
      </c>
      <c r="G1403" s="375">
        <v>2304.7181</v>
      </c>
    </row>
    <row r="1404" spans="3:7" s="27" customFormat="1" x14ac:dyDescent="0.2">
      <c r="C1404" s="374">
        <v>10</v>
      </c>
      <c r="D1404" s="374">
        <v>28</v>
      </c>
      <c r="E1404" s="374">
        <v>8</v>
      </c>
      <c r="F1404" s="374">
        <v>2016</v>
      </c>
      <c r="G1404" s="375">
        <v>2268.2179999999998</v>
      </c>
    </row>
    <row r="1405" spans="3:7" s="27" customFormat="1" x14ac:dyDescent="0.2">
      <c r="C1405" s="374">
        <v>11</v>
      </c>
      <c r="D1405" s="374">
        <v>28</v>
      </c>
      <c r="E1405" s="374">
        <v>8</v>
      </c>
      <c r="F1405" s="374">
        <v>2016</v>
      </c>
      <c r="G1405" s="375">
        <v>2255.1678999999999</v>
      </c>
    </row>
    <row r="1406" spans="3:7" s="27" customFormat="1" x14ac:dyDescent="0.2">
      <c r="C1406" s="374">
        <v>12</v>
      </c>
      <c r="D1406" s="374">
        <v>28</v>
      </c>
      <c r="E1406" s="374">
        <v>8</v>
      </c>
      <c r="F1406" s="374">
        <v>2016</v>
      </c>
      <c r="G1406" s="375">
        <v>2262.4304999999999</v>
      </c>
    </row>
    <row r="1407" spans="3:7" s="27" customFormat="1" x14ac:dyDescent="0.2">
      <c r="C1407" s="374">
        <v>13</v>
      </c>
      <c r="D1407" s="374">
        <v>28</v>
      </c>
      <c r="E1407" s="374">
        <v>8</v>
      </c>
      <c r="F1407" s="374">
        <v>2016</v>
      </c>
      <c r="G1407" s="375">
        <v>2295.85</v>
      </c>
    </row>
    <row r="1408" spans="3:7" s="27" customFormat="1" x14ac:dyDescent="0.2">
      <c r="C1408" s="374">
        <v>14</v>
      </c>
      <c r="D1408" s="374">
        <v>28</v>
      </c>
      <c r="E1408" s="374">
        <v>8</v>
      </c>
      <c r="F1408" s="374">
        <v>2016</v>
      </c>
      <c r="G1408" s="375">
        <v>2275.6860000000001</v>
      </c>
    </row>
    <row r="1409" spans="2:7" x14ac:dyDescent="0.2">
      <c r="C1409" s="374">
        <v>15</v>
      </c>
      <c r="D1409" s="374">
        <v>28</v>
      </c>
      <c r="E1409" s="374">
        <v>8</v>
      </c>
      <c r="F1409" s="374">
        <v>2016</v>
      </c>
      <c r="G1409" s="375">
        <v>2262.6179000000002</v>
      </c>
    </row>
    <row r="1410" spans="2:7" x14ac:dyDescent="0.2">
      <c r="C1410" s="374">
        <v>16</v>
      </c>
      <c r="D1410" s="374">
        <v>28</v>
      </c>
      <c r="E1410" s="374">
        <v>8</v>
      </c>
      <c r="F1410" s="374">
        <v>2016</v>
      </c>
      <c r="G1410" s="375">
        <v>2319.8002999999999</v>
      </c>
    </row>
    <row r="1411" spans="2:7" x14ac:dyDescent="0.2">
      <c r="C1411" s="374">
        <v>17</v>
      </c>
      <c r="D1411" s="374">
        <v>28</v>
      </c>
      <c r="E1411" s="374">
        <v>8</v>
      </c>
      <c r="F1411" s="374">
        <v>2016</v>
      </c>
      <c r="G1411" s="375">
        <v>2308.6543999999999</v>
      </c>
    </row>
    <row r="1412" spans="2:7" x14ac:dyDescent="0.2">
      <c r="C1412" s="374">
        <v>18</v>
      </c>
      <c r="D1412" s="374">
        <v>28</v>
      </c>
      <c r="E1412" s="374">
        <v>8</v>
      </c>
      <c r="F1412" s="374">
        <v>2016</v>
      </c>
      <c r="G1412" s="375">
        <v>2297.9778000000001</v>
      </c>
    </row>
    <row r="1413" spans="2:7" x14ac:dyDescent="0.2">
      <c r="C1413" s="374">
        <v>19</v>
      </c>
      <c r="D1413" s="374">
        <v>28</v>
      </c>
      <c r="E1413" s="374">
        <v>8</v>
      </c>
      <c r="F1413" s="374">
        <v>2016</v>
      </c>
      <c r="G1413" s="375">
        <v>2289.2649999999999</v>
      </c>
    </row>
    <row r="1414" spans="2:7" x14ac:dyDescent="0.2">
      <c r="C1414" s="374">
        <v>20</v>
      </c>
      <c r="D1414" s="374">
        <v>28</v>
      </c>
      <c r="E1414" s="374">
        <v>8</v>
      </c>
      <c r="F1414" s="374">
        <v>2016</v>
      </c>
      <c r="G1414" s="375">
        <v>2330.2296999999999</v>
      </c>
    </row>
    <row r="1415" spans="2:7" x14ac:dyDescent="0.2">
      <c r="C1415" s="374">
        <v>21</v>
      </c>
      <c r="D1415" s="374">
        <v>28</v>
      </c>
      <c r="E1415" s="374">
        <v>8</v>
      </c>
      <c r="F1415" s="374">
        <v>2016</v>
      </c>
      <c r="G1415" s="375">
        <v>2371.7943</v>
      </c>
    </row>
    <row r="1416" spans="2:7" x14ac:dyDescent="0.2">
      <c r="C1416" s="374">
        <v>22</v>
      </c>
      <c r="D1416" s="374">
        <v>28</v>
      </c>
      <c r="E1416" s="374">
        <v>8</v>
      </c>
      <c r="F1416" s="374">
        <v>2016</v>
      </c>
      <c r="G1416" s="375">
        <v>2418.9247999999998</v>
      </c>
    </row>
    <row r="1417" spans="2:7" x14ac:dyDescent="0.2">
      <c r="C1417" s="374">
        <v>23</v>
      </c>
      <c r="D1417" s="374">
        <v>28</v>
      </c>
      <c r="E1417" s="374">
        <v>8</v>
      </c>
      <c r="F1417" s="374">
        <v>2016</v>
      </c>
      <c r="G1417" s="375">
        <v>2419.4701</v>
      </c>
    </row>
    <row r="1418" spans="2:7" x14ac:dyDescent="0.2">
      <c r="C1418" s="374">
        <v>24</v>
      </c>
      <c r="D1418" s="374">
        <v>28</v>
      </c>
      <c r="E1418" s="374">
        <v>8</v>
      </c>
      <c r="F1418" s="374">
        <v>2016</v>
      </c>
      <c r="G1418" s="375">
        <v>2378.4432000000002</v>
      </c>
    </row>
    <row r="1419" spans="2:7" x14ac:dyDescent="0.2">
      <c r="C1419" s="374">
        <v>1</v>
      </c>
      <c r="D1419" s="374">
        <v>29</v>
      </c>
      <c r="E1419" s="374">
        <v>8</v>
      </c>
      <c r="F1419" s="374">
        <v>2016</v>
      </c>
      <c r="G1419" s="375">
        <v>2351.9703</v>
      </c>
    </row>
    <row r="1420" spans="2:7" x14ac:dyDescent="0.2">
      <c r="B1420" s="209"/>
      <c r="C1420" s="374">
        <v>2</v>
      </c>
      <c r="D1420" s="374">
        <v>29</v>
      </c>
      <c r="E1420" s="374">
        <v>8</v>
      </c>
      <c r="F1420" s="374">
        <v>2016</v>
      </c>
      <c r="G1420" s="375">
        <v>2314.6078000000002</v>
      </c>
    </row>
    <row r="1421" spans="2:7" x14ac:dyDescent="0.2">
      <c r="B1421" s="209"/>
      <c r="C1421" s="374">
        <v>3</v>
      </c>
      <c r="D1421" s="374">
        <v>29</v>
      </c>
      <c r="E1421" s="374">
        <v>8</v>
      </c>
      <c r="F1421" s="374">
        <v>2016</v>
      </c>
      <c r="G1421" s="375">
        <v>2313.4207999999999</v>
      </c>
    </row>
    <row r="1422" spans="2:7" x14ac:dyDescent="0.2">
      <c r="B1422" s="209"/>
      <c r="C1422" s="374">
        <v>4</v>
      </c>
      <c r="D1422" s="374">
        <v>29</v>
      </c>
      <c r="E1422" s="374">
        <v>8</v>
      </c>
      <c r="F1422" s="374">
        <v>2016</v>
      </c>
      <c r="G1422" s="375">
        <v>2333.0590000000002</v>
      </c>
    </row>
    <row r="1423" spans="2:7" x14ac:dyDescent="0.2">
      <c r="B1423" s="209"/>
      <c r="C1423" s="374">
        <v>5</v>
      </c>
      <c r="D1423" s="374">
        <v>29</v>
      </c>
      <c r="E1423" s="374">
        <v>8</v>
      </c>
      <c r="F1423" s="374">
        <v>2016</v>
      </c>
      <c r="G1423" s="375">
        <v>2337.4666000000002</v>
      </c>
    </row>
    <row r="1424" spans="2:7" x14ac:dyDescent="0.2">
      <c r="B1424" s="209"/>
      <c r="C1424" s="374">
        <v>6</v>
      </c>
      <c r="D1424" s="374">
        <v>29</v>
      </c>
      <c r="E1424" s="374">
        <v>8</v>
      </c>
      <c r="F1424" s="374">
        <v>2016</v>
      </c>
      <c r="G1424" s="375">
        <v>2318.6909999999998</v>
      </c>
    </row>
    <row r="1425" spans="2:7" x14ac:dyDescent="0.2">
      <c r="B1425" s="209"/>
      <c r="C1425" s="374">
        <v>7</v>
      </c>
      <c r="D1425" s="374">
        <v>29</v>
      </c>
      <c r="E1425" s="374">
        <v>8</v>
      </c>
      <c r="F1425" s="374">
        <v>2016</v>
      </c>
      <c r="G1425" s="375">
        <v>2320.5592999999999</v>
      </c>
    </row>
    <row r="1426" spans="2:7" x14ac:dyDescent="0.2">
      <c r="B1426" s="209"/>
      <c r="C1426" s="374">
        <v>8</v>
      </c>
      <c r="D1426" s="374">
        <v>29</v>
      </c>
      <c r="E1426" s="374">
        <v>8</v>
      </c>
      <c r="F1426" s="374">
        <v>2016</v>
      </c>
      <c r="G1426" s="375">
        <v>2324.9063000000001</v>
      </c>
    </row>
    <row r="1427" spans="2:7" x14ac:dyDescent="0.2">
      <c r="B1427" s="209"/>
      <c r="C1427" s="374">
        <v>9</v>
      </c>
      <c r="D1427" s="374">
        <v>29</v>
      </c>
      <c r="E1427" s="374">
        <v>8</v>
      </c>
      <c r="F1427" s="374">
        <v>2016</v>
      </c>
      <c r="G1427" s="375">
        <v>2285.7896000000001</v>
      </c>
    </row>
    <row r="1428" spans="2:7" x14ac:dyDescent="0.2">
      <c r="B1428" s="209"/>
      <c r="C1428" s="374">
        <v>10</v>
      </c>
      <c r="D1428" s="374">
        <v>29</v>
      </c>
      <c r="E1428" s="374">
        <v>8</v>
      </c>
      <c r="F1428" s="374">
        <v>2016</v>
      </c>
      <c r="G1428" s="375">
        <v>2261.5477999999998</v>
      </c>
    </row>
    <row r="1429" spans="2:7" x14ac:dyDescent="0.2">
      <c r="B1429" s="209"/>
      <c r="C1429" s="374">
        <v>11</v>
      </c>
      <c r="D1429" s="374">
        <v>29</v>
      </c>
      <c r="E1429" s="374">
        <v>8</v>
      </c>
      <c r="F1429" s="374">
        <v>2016</v>
      </c>
      <c r="G1429" s="375">
        <v>2172.2058000000002</v>
      </c>
    </row>
    <row r="1430" spans="2:7" x14ac:dyDescent="0.2">
      <c r="B1430" s="209"/>
      <c r="C1430" s="374">
        <v>12</v>
      </c>
      <c r="D1430" s="374">
        <v>29</v>
      </c>
      <c r="E1430" s="374">
        <v>8</v>
      </c>
      <c r="F1430" s="374">
        <v>2016</v>
      </c>
      <c r="G1430" s="375">
        <v>2152.1655000000001</v>
      </c>
    </row>
    <row r="1431" spans="2:7" x14ac:dyDescent="0.2">
      <c r="B1431" s="209"/>
      <c r="C1431" s="374">
        <v>13</v>
      </c>
      <c r="D1431" s="374">
        <v>29</v>
      </c>
      <c r="E1431" s="374">
        <v>8</v>
      </c>
      <c r="F1431" s="374">
        <v>2016</v>
      </c>
      <c r="G1431" s="375">
        <v>2128.0527000000002</v>
      </c>
    </row>
    <row r="1432" spans="2:7" x14ac:dyDescent="0.2">
      <c r="B1432" s="209"/>
      <c r="C1432" s="374">
        <v>14</v>
      </c>
      <c r="D1432" s="374">
        <v>29</v>
      </c>
      <c r="E1432" s="374">
        <v>8</v>
      </c>
      <c r="F1432" s="374">
        <v>2016</v>
      </c>
      <c r="G1432" s="375">
        <v>2082.4418000000001</v>
      </c>
    </row>
    <row r="1433" spans="2:7" x14ac:dyDescent="0.2">
      <c r="B1433" s="209"/>
      <c r="C1433" s="374">
        <v>15</v>
      </c>
      <c r="D1433" s="374">
        <v>29</v>
      </c>
      <c r="E1433" s="374">
        <v>8</v>
      </c>
      <c r="F1433" s="374">
        <v>2016</v>
      </c>
      <c r="G1433" s="375">
        <v>2153.6448999999998</v>
      </c>
    </row>
    <row r="1434" spans="2:7" x14ac:dyDescent="0.2">
      <c r="B1434" s="209"/>
      <c r="C1434" s="374">
        <v>16</v>
      </c>
      <c r="D1434" s="374">
        <v>29</v>
      </c>
      <c r="E1434" s="374">
        <v>8</v>
      </c>
      <c r="F1434" s="374">
        <v>2016</v>
      </c>
      <c r="G1434" s="375">
        <v>2165.2566999999999</v>
      </c>
    </row>
    <row r="1435" spans="2:7" x14ac:dyDescent="0.2">
      <c r="B1435" s="209"/>
      <c r="C1435" s="374">
        <v>17</v>
      </c>
      <c r="D1435" s="374">
        <v>29</v>
      </c>
      <c r="E1435" s="374">
        <v>8</v>
      </c>
      <c r="F1435" s="374">
        <v>2016</v>
      </c>
      <c r="G1435" s="375">
        <v>2173.5158000000001</v>
      </c>
    </row>
    <row r="1436" spans="2:7" x14ac:dyDescent="0.2">
      <c r="B1436" s="209"/>
      <c r="C1436" s="374">
        <v>18</v>
      </c>
      <c r="D1436" s="374">
        <v>29</v>
      </c>
      <c r="E1436" s="374">
        <v>8</v>
      </c>
      <c r="F1436" s="374">
        <v>2016</v>
      </c>
      <c r="G1436" s="375">
        <v>2188.3798999999999</v>
      </c>
    </row>
    <row r="1437" spans="2:7" x14ac:dyDescent="0.2">
      <c r="B1437" s="209"/>
      <c r="C1437" s="374">
        <v>19</v>
      </c>
      <c r="D1437" s="374">
        <v>29</v>
      </c>
      <c r="E1437" s="374">
        <v>8</v>
      </c>
      <c r="F1437" s="374">
        <v>2016</v>
      </c>
      <c r="G1437" s="375">
        <v>2192.7242000000001</v>
      </c>
    </row>
    <row r="1438" spans="2:7" x14ac:dyDescent="0.2">
      <c r="B1438" s="209"/>
      <c r="C1438" s="374">
        <v>20</v>
      </c>
      <c r="D1438" s="374">
        <v>29</v>
      </c>
      <c r="E1438" s="374">
        <v>8</v>
      </c>
      <c r="F1438" s="374">
        <v>2016</v>
      </c>
      <c r="G1438" s="375">
        <v>2294.5650000000001</v>
      </c>
    </row>
    <row r="1439" spans="2:7" x14ac:dyDescent="0.2">
      <c r="B1439" s="209"/>
      <c r="C1439" s="374">
        <v>21</v>
      </c>
      <c r="D1439" s="374">
        <v>29</v>
      </c>
      <c r="E1439" s="374">
        <v>8</v>
      </c>
      <c r="F1439" s="374">
        <v>2016</v>
      </c>
      <c r="G1439" s="375">
        <v>2330.5363000000002</v>
      </c>
    </row>
    <row r="1440" spans="2:7" x14ac:dyDescent="0.2">
      <c r="B1440" s="209"/>
      <c r="C1440" s="374">
        <v>22</v>
      </c>
      <c r="D1440" s="374">
        <v>29</v>
      </c>
      <c r="E1440" s="374">
        <v>8</v>
      </c>
      <c r="F1440" s="374">
        <v>2016</v>
      </c>
      <c r="G1440" s="375">
        <v>2284.643</v>
      </c>
    </row>
    <row r="1441" spans="2:7" x14ac:dyDescent="0.2">
      <c r="B1441" s="209"/>
      <c r="C1441" s="374">
        <v>23</v>
      </c>
      <c r="D1441" s="374">
        <v>29</v>
      </c>
      <c r="E1441" s="374">
        <v>8</v>
      </c>
      <c r="F1441" s="374">
        <v>2016</v>
      </c>
      <c r="G1441" s="375">
        <v>2315.7851000000001</v>
      </c>
    </row>
    <row r="1442" spans="2:7" x14ac:dyDescent="0.2">
      <c r="B1442" s="209"/>
      <c r="C1442" s="374">
        <v>24</v>
      </c>
      <c r="D1442" s="374">
        <v>29</v>
      </c>
      <c r="E1442" s="374">
        <v>8</v>
      </c>
      <c r="F1442" s="374">
        <v>2016</v>
      </c>
      <c r="G1442" s="375">
        <v>2324.5971</v>
      </c>
    </row>
    <row r="1443" spans="2:7" x14ac:dyDescent="0.2">
      <c r="B1443" s="209"/>
      <c r="C1443" s="374">
        <v>1</v>
      </c>
      <c r="D1443" s="374">
        <v>30</v>
      </c>
      <c r="E1443" s="374">
        <v>8</v>
      </c>
      <c r="F1443" s="374">
        <v>2016</v>
      </c>
      <c r="G1443" s="375">
        <v>2312.2676999999999</v>
      </c>
    </row>
    <row r="1444" spans="2:7" x14ac:dyDescent="0.2">
      <c r="B1444" s="209"/>
      <c r="C1444" s="374">
        <v>2</v>
      </c>
      <c r="D1444" s="374">
        <v>30</v>
      </c>
      <c r="E1444" s="374">
        <v>8</v>
      </c>
      <c r="F1444" s="374">
        <v>2016</v>
      </c>
      <c r="G1444" s="375">
        <v>2299.9549000000002</v>
      </c>
    </row>
    <row r="1445" spans="2:7" x14ac:dyDescent="0.2">
      <c r="B1445" s="209"/>
      <c r="C1445" s="374">
        <v>3</v>
      </c>
      <c r="D1445" s="374">
        <v>30</v>
      </c>
      <c r="E1445" s="374">
        <v>8</v>
      </c>
      <c r="F1445" s="374">
        <v>2016</v>
      </c>
      <c r="G1445" s="375">
        <v>2250.7856000000002</v>
      </c>
    </row>
    <row r="1446" spans="2:7" x14ac:dyDescent="0.2">
      <c r="B1446" s="209"/>
      <c r="C1446" s="374">
        <v>4</v>
      </c>
      <c r="D1446" s="374">
        <v>30</v>
      </c>
      <c r="E1446" s="374">
        <v>8</v>
      </c>
      <c r="F1446" s="374">
        <v>2016</v>
      </c>
      <c r="G1446" s="375">
        <v>2234.1262999999999</v>
      </c>
    </row>
    <row r="1447" spans="2:7" x14ac:dyDescent="0.2">
      <c r="B1447" s="209"/>
      <c r="C1447" s="374">
        <v>5</v>
      </c>
      <c r="D1447" s="374">
        <v>30</v>
      </c>
      <c r="E1447" s="374">
        <v>8</v>
      </c>
      <c r="F1447" s="374">
        <v>2016</v>
      </c>
      <c r="G1447" s="375">
        <v>2230.9369999999999</v>
      </c>
    </row>
    <row r="1448" spans="2:7" x14ac:dyDescent="0.2">
      <c r="B1448" s="209"/>
      <c r="C1448" s="374">
        <v>6</v>
      </c>
      <c r="D1448" s="374">
        <v>30</v>
      </c>
      <c r="E1448" s="374">
        <v>8</v>
      </c>
      <c r="F1448" s="374">
        <v>2016</v>
      </c>
      <c r="G1448" s="375">
        <v>2218.6333</v>
      </c>
    </row>
    <row r="1449" spans="2:7" x14ac:dyDescent="0.2">
      <c r="B1449" s="209"/>
      <c r="C1449" s="374">
        <v>7</v>
      </c>
      <c r="D1449" s="374">
        <v>30</v>
      </c>
      <c r="E1449" s="374">
        <v>8</v>
      </c>
      <c r="F1449" s="374">
        <v>2016</v>
      </c>
      <c r="G1449" s="375">
        <v>2269.2310000000002</v>
      </c>
    </row>
    <row r="1450" spans="2:7" x14ac:dyDescent="0.2">
      <c r="B1450" s="209"/>
      <c r="C1450" s="374">
        <v>8</v>
      </c>
      <c r="D1450" s="374">
        <v>30</v>
      </c>
      <c r="E1450" s="374">
        <v>8</v>
      </c>
      <c r="F1450" s="374">
        <v>2016</v>
      </c>
      <c r="G1450" s="375">
        <v>2283.1929</v>
      </c>
    </row>
    <row r="1451" spans="2:7" x14ac:dyDescent="0.2">
      <c r="B1451" s="209"/>
      <c r="C1451" s="374">
        <v>9</v>
      </c>
      <c r="D1451" s="374">
        <v>30</v>
      </c>
      <c r="E1451" s="374">
        <v>8</v>
      </c>
      <c r="F1451" s="374">
        <v>2016</v>
      </c>
      <c r="G1451" s="375">
        <v>2283.6844000000001</v>
      </c>
    </row>
    <row r="1452" spans="2:7" x14ac:dyDescent="0.2">
      <c r="B1452" s="209"/>
      <c r="C1452" s="374">
        <v>10</v>
      </c>
      <c r="D1452" s="374">
        <v>30</v>
      </c>
      <c r="E1452" s="374">
        <v>8</v>
      </c>
      <c r="F1452" s="374">
        <v>2016</v>
      </c>
      <c r="G1452" s="375">
        <v>2252.1527999999998</v>
      </c>
    </row>
    <row r="1453" spans="2:7" x14ac:dyDescent="0.2">
      <c r="B1453" s="209"/>
      <c r="C1453" s="374">
        <v>11</v>
      </c>
      <c r="D1453" s="374">
        <v>30</v>
      </c>
      <c r="E1453" s="374">
        <v>8</v>
      </c>
      <c r="F1453" s="374">
        <v>2016</v>
      </c>
      <c r="G1453" s="375">
        <v>2226.1997999999999</v>
      </c>
    </row>
    <row r="1454" spans="2:7" x14ac:dyDescent="0.2">
      <c r="B1454" s="209"/>
      <c r="C1454" s="374">
        <v>12</v>
      </c>
      <c r="D1454" s="374">
        <v>30</v>
      </c>
      <c r="E1454" s="374">
        <v>8</v>
      </c>
      <c r="F1454" s="374">
        <v>2016</v>
      </c>
      <c r="G1454" s="375">
        <v>2225.3836999999999</v>
      </c>
    </row>
    <row r="1455" spans="2:7" x14ac:dyDescent="0.2">
      <c r="B1455" s="209"/>
      <c r="C1455" s="374">
        <v>13</v>
      </c>
      <c r="D1455" s="374">
        <v>30</v>
      </c>
      <c r="E1455" s="374">
        <v>8</v>
      </c>
      <c r="F1455" s="374">
        <v>2016</v>
      </c>
      <c r="G1455" s="375">
        <v>2221.317</v>
      </c>
    </row>
    <row r="1456" spans="2:7" x14ac:dyDescent="0.2">
      <c r="B1456" s="209"/>
      <c r="C1456" s="374">
        <v>14</v>
      </c>
      <c r="D1456" s="374">
        <v>30</v>
      </c>
      <c r="E1456" s="374">
        <v>8</v>
      </c>
      <c r="F1456" s="374">
        <v>2016</v>
      </c>
      <c r="G1456" s="375">
        <v>2205.6136000000001</v>
      </c>
    </row>
    <row r="1457" spans="2:7" x14ac:dyDescent="0.2">
      <c r="B1457" s="209"/>
      <c r="C1457" s="374">
        <v>15</v>
      </c>
      <c r="D1457" s="374">
        <v>30</v>
      </c>
      <c r="E1457" s="374">
        <v>8</v>
      </c>
      <c r="F1457" s="374">
        <v>2016</v>
      </c>
      <c r="G1457" s="375">
        <v>2184.404</v>
      </c>
    </row>
    <row r="1458" spans="2:7" x14ac:dyDescent="0.2">
      <c r="B1458" s="209"/>
      <c r="C1458" s="374">
        <v>16</v>
      </c>
      <c r="D1458" s="374">
        <v>30</v>
      </c>
      <c r="E1458" s="374">
        <v>8</v>
      </c>
      <c r="F1458" s="374">
        <v>2016</v>
      </c>
      <c r="G1458" s="375">
        <v>2156.2882</v>
      </c>
    </row>
    <row r="1459" spans="2:7" x14ac:dyDescent="0.2">
      <c r="B1459" s="209"/>
      <c r="C1459" s="374">
        <v>17</v>
      </c>
      <c r="D1459" s="374">
        <v>30</v>
      </c>
      <c r="E1459" s="374">
        <v>8</v>
      </c>
      <c r="F1459" s="374">
        <v>2016</v>
      </c>
      <c r="G1459" s="375">
        <v>2108.8197</v>
      </c>
    </row>
    <row r="1460" spans="2:7" x14ac:dyDescent="0.2">
      <c r="B1460" s="209"/>
      <c r="C1460" s="374">
        <v>18</v>
      </c>
      <c r="D1460" s="374">
        <v>30</v>
      </c>
      <c r="E1460" s="374">
        <v>8</v>
      </c>
      <c r="F1460" s="374">
        <v>2016</v>
      </c>
      <c r="G1460" s="375">
        <v>2091.3348999999998</v>
      </c>
    </row>
    <row r="1461" spans="2:7" x14ac:dyDescent="0.2">
      <c r="B1461" s="209"/>
      <c r="C1461" s="374">
        <v>19</v>
      </c>
      <c r="D1461" s="374">
        <v>30</v>
      </c>
      <c r="E1461" s="374">
        <v>8</v>
      </c>
      <c r="F1461" s="374">
        <v>2016</v>
      </c>
      <c r="G1461" s="375">
        <v>2070.7917000000002</v>
      </c>
    </row>
    <row r="1462" spans="2:7" x14ac:dyDescent="0.2">
      <c r="B1462" s="209"/>
      <c r="C1462" s="374">
        <v>20</v>
      </c>
      <c r="D1462" s="374">
        <v>30</v>
      </c>
      <c r="E1462" s="374">
        <v>8</v>
      </c>
      <c r="F1462" s="374">
        <v>2016</v>
      </c>
      <c r="G1462" s="375">
        <v>2066.7777999999998</v>
      </c>
    </row>
    <row r="1463" spans="2:7" x14ac:dyDescent="0.2">
      <c r="B1463" s="209"/>
      <c r="C1463" s="374">
        <v>21</v>
      </c>
      <c r="D1463" s="374">
        <v>30</v>
      </c>
      <c r="E1463" s="374">
        <v>8</v>
      </c>
      <c r="F1463" s="374">
        <v>2016</v>
      </c>
      <c r="G1463" s="375">
        <v>2107.5551</v>
      </c>
    </row>
    <row r="1464" spans="2:7" x14ac:dyDescent="0.2">
      <c r="B1464" s="209"/>
      <c r="C1464" s="374">
        <v>22</v>
      </c>
      <c r="D1464" s="374">
        <v>30</v>
      </c>
      <c r="E1464" s="374">
        <v>8</v>
      </c>
      <c r="F1464" s="374">
        <v>2016</v>
      </c>
      <c r="G1464" s="375">
        <v>2167.2521999999999</v>
      </c>
    </row>
    <row r="1465" spans="2:7" x14ac:dyDescent="0.2">
      <c r="B1465" s="209"/>
      <c r="C1465" s="374">
        <v>23</v>
      </c>
      <c r="D1465" s="374">
        <v>30</v>
      </c>
      <c r="E1465" s="374">
        <v>8</v>
      </c>
      <c r="F1465" s="374">
        <v>2016</v>
      </c>
      <c r="G1465" s="375">
        <v>2157.1958</v>
      </c>
    </row>
    <row r="1466" spans="2:7" x14ac:dyDescent="0.2">
      <c r="B1466" s="209"/>
      <c r="C1466" s="374">
        <v>24</v>
      </c>
      <c r="D1466" s="374">
        <v>30</v>
      </c>
      <c r="E1466" s="374">
        <v>8</v>
      </c>
      <c r="F1466" s="374">
        <v>2016</v>
      </c>
      <c r="G1466" s="375">
        <v>2153.9313999999999</v>
      </c>
    </row>
    <row r="1467" spans="2:7" x14ac:dyDescent="0.2">
      <c r="B1467" s="209"/>
      <c r="C1467" s="374">
        <v>1</v>
      </c>
      <c r="D1467" s="374">
        <v>31</v>
      </c>
      <c r="E1467" s="374">
        <v>8</v>
      </c>
      <c r="F1467" s="374">
        <v>2016</v>
      </c>
      <c r="G1467" s="375">
        <v>2139.1021999999998</v>
      </c>
    </row>
    <row r="1468" spans="2:7" x14ac:dyDescent="0.2">
      <c r="C1468" s="374">
        <v>2</v>
      </c>
      <c r="D1468" s="374">
        <v>31</v>
      </c>
      <c r="E1468" s="374">
        <v>8</v>
      </c>
      <c r="F1468" s="374">
        <v>2016</v>
      </c>
      <c r="G1468" s="375">
        <v>2120.3128999999999</v>
      </c>
    </row>
    <row r="1469" spans="2:7" x14ac:dyDescent="0.2">
      <c r="C1469" s="374">
        <v>3</v>
      </c>
      <c r="D1469" s="374">
        <v>31</v>
      </c>
      <c r="E1469" s="374">
        <v>8</v>
      </c>
      <c r="F1469" s="374">
        <v>2016</v>
      </c>
      <c r="G1469" s="375">
        <v>2094.8526999999999</v>
      </c>
    </row>
    <row r="1470" spans="2:7" x14ac:dyDescent="0.2">
      <c r="C1470" s="374">
        <v>4</v>
      </c>
      <c r="D1470" s="374">
        <v>31</v>
      </c>
      <c r="E1470" s="374">
        <v>8</v>
      </c>
      <c r="F1470" s="374">
        <v>2016</v>
      </c>
      <c r="G1470" s="375">
        <v>2098.1055000000001</v>
      </c>
    </row>
    <row r="1471" spans="2:7" x14ac:dyDescent="0.2">
      <c r="C1471" s="374">
        <v>5</v>
      </c>
      <c r="D1471" s="374">
        <v>31</v>
      </c>
      <c r="E1471" s="374">
        <v>8</v>
      </c>
      <c r="F1471" s="374">
        <v>2016</v>
      </c>
      <c r="G1471" s="375">
        <v>2090.1374999999998</v>
      </c>
    </row>
    <row r="1472" spans="2:7" x14ac:dyDescent="0.2">
      <c r="C1472" s="374">
        <v>6</v>
      </c>
      <c r="D1472" s="374">
        <v>31</v>
      </c>
      <c r="E1472" s="374">
        <v>8</v>
      </c>
      <c r="F1472" s="374">
        <v>2016</v>
      </c>
      <c r="G1472" s="375">
        <v>2087.1262999999999</v>
      </c>
    </row>
    <row r="1473" spans="3:7" s="27" customFormat="1" x14ac:dyDescent="0.2">
      <c r="C1473" s="374">
        <v>7</v>
      </c>
      <c r="D1473" s="374">
        <v>31</v>
      </c>
      <c r="E1473" s="374">
        <v>8</v>
      </c>
      <c r="F1473" s="374">
        <v>2016</v>
      </c>
      <c r="G1473" s="375">
        <v>2107.5830000000001</v>
      </c>
    </row>
    <row r="1474" spans="3:7" s="27" customFormat="1" x14ac:dyDescent="0.2">
      <c r="C1474" s="374">
        <v>8</v>
      </c>
      <c r="D1474" s="374">
        <v>31</v>
      </c>
      <c r="E1474" s="374">
        <v>8</v>
      </c>
      <c r="F1474" s="374">
        <v>2016</v>
      </c>
      <c r="G1474" s="375">
        <v>2178.16</v>
      </c>
    </row>
    <row r="1475" spans="3:7" s="27" customFormat="1" x14ac:dyDescent="0.2">
      <c r="C1475" s="374">
        <v>9</v>
      </c>
      <c r="D1475" s="374">
        <v>31</v>
      </c>
      <c r="E1475" s="374">
        <v>8</v>
      </c>
      <c r="F1475" s="374">
        <v>2016</v>
      </c>
      <c r="G1475" s="375">
        <v>2133.3443000000002</v>
      </c>
    </row>
    <row r="1476" spans="3:7" s="27" customFormat="1" x14ac:dyDescent="0.2">
      <c r="C1476" s="374">
        <v>10</v>
      </c>
      <c r="D1476" s="374">
        <v>31</v>
      </c>
      <c r="E1476" s="374">
        <v>8</v>
      </c>
      <c r="F1476" s="374">
        <v>2016</v>
      </c>
      <c r="G1476" s="375">
        <v>2136.3344999999999</v>
      </c>
    </row>
    <row r="1477" spans="3:7" s="27" customFormat="1" x14ac:dyDescent="0.2">
      <c r="C1477" s="374">
        <v>11</v>
      </c>
      <c r="D1477" s="374">
        <v>31</v>
      </c>
      <c r="E1477" s="374">
        <v>8</v>
      </c>
      <c r="F1477" s="374">
        <v>2016</v>
      </c>
      <c r="G1477" s="375">
        <v>2152.9286000000002</v>
      </c>
    </row>
    <row r="1478" spans="3:7" s="27" customFormat="1" x14ac:dyDescent="0.2">
      <c r="C1478" s="374">
        <v>12</v>
      </c>
      <c r="D1478" s="374">
        <v>31</v>
      </c>
      <c r="E1478" s="374">
        <v>8</v>
      </c>
      <c r="F1478" s="374">
        <v>2016</v>
      </c>
      <c r="G1478" s="375">
        <v>2184.2577000000001</v>
      </c>
    </row>
    <row r="1479" spans="3:7" s="27" customFormat="1" x14ac:dyDescent="0.2">
      <c r="C1479" s="374">
        <v>13</v>
      </c>
      <c r="D1479" s="374">
        <v>31</v>
      </c>
      <c r="E1479" s="374">
        <v>8</v>
      </c>
      <c r="F1479" s="374">
        <v>2016</v>
      </c>
      <c r="G1479" s="375">
        <v>2219.9911999999999</v>
      </c>
    </row>
    <row r="1480" spans="3:7" s="27" customFormat="1" x14ac:dyDescent="0.2">
      <c r="C1480" s="374">
        <v>14</v>
      </c>
      <c r="D1480" s="374">
        <v>31</v>
      </c>
      <c r="E1480" s="374">
        <v>8</v>
      </c>
      <c r="F1480" s="374">
        <v>2016</v>
      </c>
      <c r="G1480" s="375">
        <v>2170.9391000000001</v>
      </c>
    </row>
    <row r="1481" spans="3:7" s="27" customFormat="1" x14ac:dyDescent="0.2">
      <c r="C1481" s="374">
        <v>15</v>
      </c>
      <c r="D1481" s="374">
        <v>31</v>
      </c>
      <c r="E1481" s="374">
        <v>8</v>
      </c>
      <c r="F1481" s="374">
        <v>2016</v>
      </c>
      <c r="G1481" s="375">
        <v>2172.9187000000002</v>
      </c>
    </row>
    <row r="1482" spans="3:7" s="27" customFormat="1" x14ac:dyDescent="0.2">
      <c r="C1482" s="374">
        <v>16</v>
      </c>
      <c r="D1482" s="374">
        <v>31</v>
      </c>
      <c r="E1482" s="374">
        <v>8</v>
      </c>
      <c r="F1482" s="374">
        <v>2016</v>
      </c>
      <c r="G1482" s="375">
        <v>2176.2671999999998</v>
      </c>
    </row>
    <row r="1483" spans="3:7" s="27" customFormat="1" x14ac:dyDescent="0.2">
      <c r="C1483" s="374">
        <v>17</v>
      </c>
      <c r="D1483" s="374">
        <v>31</v>
      </c>
      <c r="E1483" s="374">
        <v>8</v>
      </c>
      <c r="F1483" s="374">
        <v>2016</v>
      </c>
      <c r="G1483" s="375">
        <v>2167.2640999999999</v>
      </c>
    </row>
    <row r="1484" spans="3:7" s="27" customFormat="1" x14ac:dyDescent="0.2">
      <c r="C1484" s="374">
        <v>18</v>
      </c>
      <c r="D1484" s="374">
        <v>31</v>
      </c>
      <c r="E1484" s="374">
        <v>8</v>
      </c>
      <c r="F1484" s="374">
        <v>2016</v>
      </c>
      <c r="G1484" s="375">
        <v>2189.8330999999998</v>
      </c>
    </row>
    <row r="1485" spans="3:7" s="27" customFormat="1" x14ac:dyDescent="0.2">
      <c r="C1485" s="374">
        <v>19</v>
      </c>
      <c r="D1485" s="374">
        <v>31</v>
      </c>
      <c r="E1485" s="374">
        <v>8</v>
      </c>
      <c r="F1485" s="374">
        <v>2016</v>
      </c>
      <c r="G1485" s="375">
        <v>2208.9164000000001</v>
      </c>
    </row>
    <row r="1486" spans="3:7" s="27" customFormat="1" x14ac:dyDescent="0.2">
      <c r="C1486" s="374">
        <v>20</v>
      </c>
      <c r="D1486" s="374">
        <v>31</v>
      </c>
      <c r="E1486" s="374">
        <v>8</v>
      </c>
      <c r="F1486" s="374">
        <v>2016</v>
      </c>
      <c r="G1486" s="375">
        <v>2216.5328</v>
      </c>
    </row>
    <row r="1487" spans="3:7" s="27" customFormat="1" x14ac:dyDescent="0.2">
      <c r="C1487" s="374">
        <v>21</v>
      </c>
      <c r="D1487" s="374">
        <v>31</v>
      </c>
      <c r="E1487" s="374">
        <v>8</v>
      </c>
      <c r="F1487" s="374">
        <v>2016</v>
      </c>
      <c r="G1487" s="375">
        <v>2189.5695000000001</v>
      </c>
    </row>
    <row r="1488" spans="3:7" s="27" customFormat="1" x14ac:dyDescent="0.2">
      <c r="C1488" s="374">
        <v>22</v>
      </c>
      <c r="D1488" s="374">
        <v>31</v>
      </c>
      <c r="E1488" s="374">
        <v>8</v>
      </c>
      <c r="F1488" s="374">
        <v>2016</v>
      </c>
      <c r="G1488" s="375">
        <v>2212.9146000000001</v>
      </c>
    </row>
    <row r="1489" spans="1:7" x14ac:dyDescent="0.2">
      <c r="B1489" s="27"/>
      <c r="C1489" s="374">
        <v>23</v>
      </c>
      <c r="D1489" s="374">
        <v>31</v>
      </c>
      <c r="E1489" s="374">
        <v>8</v>
      </c>
      <c r="F1489" s="374">
        <v>2016</v>
      </c>
      <c r="G1489" s="375">
        <v>2227.0073000000002</v>
      </c>
    </row>
    <row r="1490" spans="1:7" x14ac:dyDescent="0.2">
      <c r="B1490" s="27"/>
      <c r="C1490" s="374">
        <v>24</v>
      </c>
      <c r="D1490" s="374">
        <v>31</v>
      </c>
      <c r="E1490" s="374">
        <v>8</v>
      </c>
      <c r="F1490" s="374">
        <v>2016</v>
      </c>
      <c r="G1490" s="375">
        <v>2225.3804</v>
      </c>
    </row>
    <row r="1491" spans="1:7" x14ac:dyDescent="0.2">
      <c r="A1491" s="27" t="s">
        <v>459</v>
      </c>
      <c r="B1491" s="27"/>
      <c r="C1491" s="374">
        <v>1</v>
      </c>
      <c r="D1491" s="374">
        <v>1</v>
      </c>
      <c r="E1491" s="374">
        <v>9</v>
      </c>
      <c r="F1491" s="374">
        <v>2016</v>
      </c>
      <c r="G1491" s="375">
        <v>2204.875</v>
      </c>
    </row>
    <row r="1492" spans="1:7" x14ac:dyDescent="0.2">
      <c r="B1492" s="27"/>
      <c r="C1492" s="374">
        <v>2</v>
      </c>
      <c r="D1492" s="374">
        <v>1</v>
      </c>
      <c r="E1492" s="374">
        <v>9</v>
      </c>
      <c r="F1492" s="374">
        <v>2016</v>
      </c>
      <c r="G1492" s="375">
        <v>2195.6068</v>
      </c>
    </row>
    <row r="1493" spans="1:7" x14ac:dyDescent="0.2">
      <c r="B1493" s="27"/>
      <c r="C1493" s="374">
        <v>3</v>
      </c>
      <c r="D1493" s="374">
        <v>1</v>
      </c>
      <c r="E1493" s="374">
        <v>9</v>
      </c>
      <c r="F1493" s="374">
        <v>2016</v>
      </c>
      <c r="G1493" s="375">
        <v>2145.3308000000002</v>
      </c>
    </row>
    <row r="1494" spans="1:7" x14ac:dyDescent="0.2">
      <c r="B1494" s="27"/>
      <c r="C1494" s="374">
        <v>4</v>
      </c>
      <c r="D1494" s="374">
        <v>1</v>
      </c>
      <c r="E1494" s="374">
        <v>9</v>
      </c>
      <c r="F1494" s="374">
        <v>2016</v>
      </c>
      <c r="G1494" s="375">
        <v>2139.5893000000001</v>
      </c>
    </row>
    <row r="1495" spans="1:7" x14ac:dyDescent="0.2">
      <c r="B1495" s="27"/>
      <c r="C1495" s="374">
        <v>5</v>
      </c>
      <c r="D1495" s="374">
        <v>1</v>
      </c>
      <c r="E1495" s="374">
        <v>9</v>
      </c>
      <c r="F1495" s="374">
        <v>2016</v>
      </c>
      <c r="G1495" s="375">
        <v>2143.4472000000001</v>
      </c>
    </row>
    <row r="1496" spans="1:7" x14ac:dyDescent="0.2">
      <c r="B1496" s="27"/>
      <c r="C1496" s="374">
        <v>6</v>
      </c>
      <c r="D1496" s="374">
        <v>1</v>
      </c>
      <c r="E1496" s="374">
        <v>9</v>
      </c>
      <c r="F1496" s="374">
        <v>2016</v>
      </c>
      <c r="G1496" s="375">
        <v>2130.6322</v>
      </c>
    </row>
    <row r="1497" spans="1:7" x14ac:dyDescent="0.2">
      <c r="B1497" s="27"/>
      <c r="C1497" s="374">
        <v>7</v>
      </c>
      <c r="D1497" s="374">
        <v>1</v>
      </c>
      <c r="E1497" s="374">
        <v>9</v>
      </c>
      <c r="F1497" s="374">
        <v>2016</v>
      </c>
      <c r="G1497" s="375">
        <v>2155.7132000000001</v>
      </c>
    </row>
    <row r="1498" spans="1:7" x14ac:dyDescent="0.2">
      <c r="B1498" s="27"/>
      <c r="C1498" s="374">
        <v>8</v>
      </c>
      <c r="D1498" s="374">
        <v>1</v>
      </c>
      <c r="E1498" s="374">
        <v>9</v>
      </c>
      <c r="F1498" s="374">
        <v>2016</v>
      </c>
      <c r="G1498" s="375">
        <v>2141.4393</v>
      </c>
    </row>
    <row r="1499" spans="1:7" x14ac:dyDescent="0.2">
      <c r="B1499" s="27"/>
      <c r="C1499" s="374">
        <v>9</v>
      </c>
      <c r="D1499" s="374">
        <v>1</v>
      </c>
      <c r="E1499" s="374">
        <v>9</v>
      </c>
      <c r="F1499" s="374">
        <v>2016</v>
      </c>
      <c r="G1499" s="375">
        <v>2098.7397999999998</v>
      </c>
    </row>
    <row r="1500" spans="1:7" x14ac:dyDescent="0.2">
      <c r="B1500" s="27"/>
      <c r="C1500" s="374">
        <v>10</v>
      </c>
      <c r="D1500" s="374">
        <v>1</v>
      </c>
      <c r="E1500" s="374">
        <v>9</v>
      </c>
      <c r="F1500" s="374">
        <v>2016</v>
      </c>
      <c r="G1500" s="375">
        <v>2087.1104999999998</v>
      </c>
    </row>
    <row r="1501" spans="1:7" x14ac:dyDescent="0.2">
      <c r="B1501" s="27"/>
      <c r="C1501" s="374">
        <v>11</v>
      </c>
      <c r="D1501" s="374">
        <v>1</v>
      </c>
      <c r="E1501" s="374">
        <v>9</v>
      </c>
      <c r="F1501" s="374">
        <v>2016</v>
      </c>
      <c r="G1501" s="375">
        <v>2027.2692999999999</v>
      </c>
    </row>
    <row r="1502" spans="1:7" x14ac:dyDescent="0.2">
      <c r="B1502" s="27"/>
      <c r="C1502" s="374">
        <v>12</v>
      </c>
      <c r="D1502" s="374">
        <v>1</v>
      </c>
      <c r="E1502" s="374">
        <v>9</v>
      </c>
      <c r="F1502" s="374">
        <v>2016</v>
      </c>
      <c r="G1502" s="375">
        <v>2007.3843999999999</v>
      </c>
    </row>
    <row r="1503" spans="1:7" x14ac:dyDescent="0.2">
      <c r="B1503" s="27"/>
      <c r="C1503" s="374">
        <v>13</v>
      </c>
      <c r="D1503" s="374">
        <v>1</v>
      </c>
      <c r="E1503" s="374">
        <v>9</v>
      </c>
      <c r="F1503" s="374">
        <v>2016</v>
      </c>
      <c r="G1503" s="375">
        <v>1953.8579999999999</v>
      </c>
    </row>
    <row r="1504" spans="1:7" x14ac:dyDescent="0.2">
      <c r="B1504" s="27"/>
      <c r="C1504" s="374">
        <v>14</v>
      </c>
      <c r="D1504" s="374">
        <v>1</v>
      </c>
      <c r="E1504" s="374">
        <v>9</v>
      </c>
      <c r="F1504" s="374">
        <v>2016</v>
      </c>
      <c r="G1504" s="375">
        <v>1989.7216000000001</v>
      </c>
    </row>
    <row r="1505" spans="3:7" s="27" customFormat="1" x14ac:dyDescent="0.2">
      <c r="C1505" s="374">
        <v>15</v>
      </c>
      <c r="D1505" s="374">
        <v>1</v>
      </c>
      <c r="E1505" s="374">
        <v>9</v>
      </c>
      <c r="F1505" s="374">
        <v>2016</v>
      </c>
      <c r="G1505" s="375">
        <v>1973.2347</v>
      </c>
    </row>
    <row r="1506" spans="3:7" s="27" customFormat="1" x14ac:dyDescent="0.2">
      <c r="C1506" s="374">
        <v>16</v>
      </c>
      <c r="D1506" s="374">
        <v>1</v>
      </c>
      <c r="E1506" s="374">
        <v>9</v>
      </c>
      <c r="F1506" s="374">
        <v>2016</v>
      </c>
      <c r="G1506" s="375">
        <v>1966.3257000000001</v>
      </c>
    </row>
    <row r="1507" spans="3:7" s="27" customFormat="1" x14ac:dyDescent="0.2">
      <c r="C1507" s="374">
        <v>17</v>
      </c>
      <c r="D1507" s="374">
        <v>1</v>
      </c>
      <c r="E1507" s="374">
        <v>9</v>
      </c>
      <c r="F1507" s="374">
        <v>2016</v>
      </c>
      <c r="G1507" s="375">
        <v>2036.7961</v>
      </c>
    </row>
    <row r="1508" spans="3:7" s="27" customFormat="1" x14ac:dyDescent="0.2">
      <c r="C1508" s="374">
        <v>18</v>
      </c>
      <c r="D1508" s="374">
        <v>1</v>
      </c>
      <c r="E1508" s="374">
        <v>9</v>
      </c>
      <c r="F1508" s="374">
        <v>2016</v>
      </c>
      <c r="G1508" s="375">
        <v>2046.5864999999999</v>
      </c>
    </row>
    <row r="1509" spans="3:7" s="27" customFormat="1" x14ac:dyDescent="0.2">
      <c r="C1509" s="374">
        <v>19</v>
      </c>
      <c r="D1509" s="374">
        <v>1</v>
      </c>
      <c r="E1509" s="374">
        <v>9</v>
      </c>
      <c r="F1509" s="374">
        <v>2016</v>
      </c>
      <c r="G1509" s="375">
        <v>2037.5425</v>
      </c>
    </row>
    <row r="1510" spans="3:7" s="27" customFormat="1" x14ac:dyDescent="0.2">
      <c r="C1510" s="374">
        <v>20</v>
      </c>
      <c r="D1510" s="374">
        <v>1</v>
      </c>
      <c r="E1510" s="374">
        <v>9</v>
      </c>
      <c r="F1510" s="374">
        <v>2016</v>
      </c>
      <c r="G1510" s="375">
        <v>2151.3782000000001</v>
      </c>
    </row>
    <row r="1511" spans="3:7" s="27" customFormat="1" x14ac:dyDescent="0.2">
      <c r="C1511" s="374">
        <v>21</v>
      </c>
      <c r="D1511" s="374">
        <v>1</v>
      </c>
      <c r="E1511" s="374">
        <v>9</v>
      </c>
      <c r="F1511" s="374">
        <v>2016</v>
      </c>
      <c r="G1511" s="375">
        <v>2189.4413</v>
      </c>
    </row>
    <row r="1512" spans="3:7" s="27" customFormat="1" x14ac:dyDescent="0.2">
      <c r="C1512" s="374">
        <v>22</v>
      </c>
      <c r="D1512" s="374">
        <v>1</v>
      </c>
      <c r="E1512" s="374">
        <v>9</v>
      </c>
      <c r="F1512" s="374">
        <v>2016</v>
      </c>
      <c r="G1512" s="375">
        <v>2210.4922000000001</v>
      </c>
    </row>
    <row r="1513" spans="3:7" s="27" customFormat="1" x14ac:dyDescent="0.2">
      <c r="C1513" s="374">
        <v>23</v>
      </c>
      <c r="D1513" s="374">
        <v>1</v>
      </c>
      <c r="E1513" s="374">
        <v>9</v>
      </c>
      <c r="F1513" s="374">
        <v>2016</v>
      </c>
      <c r="G1513" s="375">
        <v>2204.9728</v>
      </c>
    </row>
    <row r="1514" spans="3:7" s="27" customFormat="1" x14ac:dyDescent="0.2">
      <c r="C1514" s="374">
        <v>24</v>
      </c>
      <c r="D1514" s="374">
        <v>1</v>
      </c>
      <c r="E1514" s="374">
        <v>9</v>
      </c>
      <c r="F1514" s="374">
        <v>2016</v>
      </c>
      <c r="G1514" s="375">
        <v>2222.2829999999999</v>
      </c>
    </row>
    <row r="1515" spans="3:7" s="27" customFormat="1" x14ac:dyDescent="0.2">
      <c r="C1515" s="374">
        <v>1</v>
      </c>
      <c r="D1515" s="374">
        <v>2</v>
      </c>
      <c r="E1515" s="374">
        <v>9</v>
      </c>
      <c r="F1515" s="374">
        <v>2016</v>
      </c>
      <c r="G1515" s="375">
        <v>2178.6687000000002</v>
      </c>
    </row>
    <row r="1516" spans="3:7" s="27" customFormat="1" x14ac:dyDescent="0.2">
      <c r="C1516" s="374">
        <v>2</v>
      </c>
      <c r="D1516" s="374">
        <v>2</v>
      </c>
      <c r="E1516" s="374">
        <v>9</v>
      </c>
      <c r="F1516" s="374">
        <v>2016</v>
      </c>
      <c r="G1516" s="375">
        <v>2196.7339999999999</v>
      </c>
    </row>
    <row r="1517" spans="3:7" s="27" customFormat="1" x14ac:dyDescent="0.2">
      <c r="C1517" s="374">
        <v>3</v>
      </c>
      <c r="D1517" s="374">
        <v>2</v>
      </c>
      <c r="E1517" s="374">
        <v>9</v>
      </c>
      <c r="F1517" s="374">
        <v>2016</v>
      </c>
      <c r="G1517" s="375">
        <v>2181.6642000000002</v>
      </c>
    </row>
    <row r="1518" spans="3:7" s="27" customFormat="1" x14ac:dyDescent="0.2">
      <c r="C1518" s="374">
        <v>4</v>
      </c>
      <c r="D1518" s="374">
        <v>2</v>
      </c>
      <c r="E1518" s="374">
        <v>9</v>
      </c>
      <c r="F1518" s="374">
        <v>2016</v>
      </c>
      <c r="G1518" s="375">
        <v>2167.7541999999999</v>
      </c>
    </row>
    <row r="1519" spans="3:7" s="27" customFormat="1" x14ac:dyDescent="0.2">
      <c r="C1519" s="374">
        <v>5</v>
      </c>
      <c r="D1519" s="374">
        <v>2</v>
      </c>
      <c r="E1519" s="374">
        <v>9</v>
      </c>
      <c r="F1519" s="374">
        <v>2016</v>
      </c>
      <c r="G1519" s="375">
        <v>2162.8836999999999</v>
      </c>
    </row>
    <row r="1520" spans="3:7" s="27" customFormat="1" x14ac:dyDescent="0.2">
      <c r="C1520" s="374">
        <v>6</v>
      </c>
      <c r="D1520" s="374">
        <v>2</v>
      </c>
      <c r="E1520" s="374">
        <v>9</v>
      </c>
      <c r="F1520" s="374">
        <v>2016</v>
      </c>
      <c r="G1520" s="375">
        <v>2151.1318999999999</v>
      </c>
    </row>
    <row r="1521" spans="3:7" s="27" customFormat="1" x14ac:dyDescent="0.2">
      <c r="C1521" s="374">
        <v>7</v>
      </c>
      <c r="D1521" s="374">
        <v>2</v>
      </c>
      <c r="E1521" s="374">
        <v>9</v>
      </c>
      <c r="F1521" s="374">
        <v>2016</v>
      </c>
      <c r="G1521" s="375">
        <v>2179.3397</v>
      </c>
    </row>
    <row r="1522" spans="3:7" s="27" customFormat="1" x14ac:dyDescent="0.2">
      <c r="C1522" s="374">
        <v>8</v>
      </c>
      <c r="D1522" s="374">
        <v>2</v>
      </c>
      <c r="E1522" s="374">
        <v>9</v>
      </c>
      <c r="F1522" s="374">
        <v>2016</v>
      </c>
      <c r="G1522" s="375">
        <v>2205.4643000000001</v>
      </c>
    </row>
    <row r="1523" spans="3:7" s="27" customFormat="1" x14ac:dyDescent="0.2">
      <c r="C1523" s="374">
        <v>9</v>
      </c>
      <c r="D1523" s="374">
        <v>2</v>
      </c>
      <c r="E1523" s="374">
        <v>9</v>
      </c>
      <c r="F1523" s="374">
        <v>2016</v>
      </c>
      <c r="G1523" s="375">
        <v>2139.5708</v>
      </c>
    </row>
    <row r="1524" spans="3:7" s="27" customFormat="1" x14ac:dyDescent="0.2">
      <c r="C1524" s="374">
        <v>10</v>
      </c>
      <c r="D1524" s="374">
        <v>2</v>
      </c>
      <c r="E1524" s="374">
        <v>9</v>
      </c>
      <c r="F1524" s="374">
        <v>2016</v>
      </c>
      <c r="G1524" s="375">
        <v>2156.6457999999998</v>
      </c>
    </row>
    <row r="1525" spans="3:7" s="27" customFormat="1" x14ac:dyDescent="0.2">
      <c r="C1525" s="374">
        <v>11</v>
      </c>
      <c r="D1525" s="374">
        <v>2</v>
      </c>
      <c r="E1525" s="374">
        <v>9</v>
      </c>
      <c r="F1525" s="374">
        <v>2016</v>
      </c>
      <c r="G1525" s="375">
        <v>2141.4719</v>
      </c>
    </row>
    <row r="1526" spans="3:7" s="27" customFormat="1" x14ac:dyDescent="0.2">
      <c r="C1526" s="374">
        <v>12</v>
      </c>
      <c r="D1526" s="374">
        <v>2</v>
      </c>
      <c r="E1526" s="374">
        <v>9</v>
      </c>
      <c r="F1526" s="374">
        <v>2016</v>
      </c>
      <c r="G1526" s="375">
        <v>2075.8969999999999</v>
      </c>
    </row>
    <row r="1527" spans="3:7" s="27" customFormat="1" x14ac:dyDescent="0.2">
      <c r="C1527" s="374">
        <v>13</v>
      </c>
      <c r="D1527" s="374">
        <v>2</v>
      </c>
      <c r="E1527" s="374">
        <v>9</v>
      </c>
      <c r="F1527" s="374">
        <v>2016</v>
      </c>
      <c r="G1527" s="375">
        <v>2088.0001000000002</v>
      </c>
    </row>
    <row r="1528" spans="3:7" s="27" customFormat="1" x14ac:dyDescent="0.2">
      <c r="C1528" s="374">
        <v>14</v>
      </c>
      <c r="D1528" s="374">
        <v>2</v>
      </c>
      <c r="E1528" s="374">
        <v>9</v>
      </c>
      <c r="F1528" s="374">
        <v>2016</v>
      </c>
      <c r="G1528" s="375">
        <v>2070.8229000000001</v>
      </c>
    </row>
    <row r="1529" spans="3:7" s="27" customFormat="1" x14ac:dyDescent="0.2">
      <c r="C1529" s="374">
        <v>15</v>
      </c>
      <c r="D1529" s="374">
        <v>2</v>
      </c>
      <c r="E1529" s="374">
        <v>9</v>
      </c>
      <c r="F1529" s="374">
        <v>2016</v>
      </c>
      <c r="G1529" s="375">
        <v>2065.0704000000001</v>
      </c>
    </row>
    <row r="1530" spans="3:7" s="27" customFormat="1" x14ac:dyDescent="0.2">
      <c r="C1530" s="374">
        <v>16</v>
      </c>
      <c r="D1530" s="374">
        <v>2</v>
      </c>
      <c r="E1530" s="374">
        <v>9</v>
      </c>
      <c r="F1530" s="374">
        <v>2016</v>
      </c>
      <c r="G1530" s="375">
        <v>2098.2761999999998</v>
      </c>
    </row>
    <row r="1531" spans="3:7" s="27" customFormat="1" x14ac:dyDescent="0.2">
      <c r="C1531" s="374">
        <v>17</v>
      </c>
      <c r="D1531" s="374">
        <v>2</v>
      </c>
      <c r="E1531" s="374">
        <v>9</v>
      </c>
      <c r="F1531" s="374">
        <v>2016</v>
      </c>
      <c r="G1531" s="375">
        <v>2117.8724999999999</v>
      </c>
    </row>
    <row r="1532" spans="3:7" s="27" customFormat="1" x14ac:dyDescent="0.2">
      <c r="C1532" s="374">
        <v>18</v>
      </c>
      <c r="D1532" s="374">
        <v>2</v>
      </c>
      <c r="E1532" s="374">
        <v>9</v>
      </c>
      <c r="F1532" s="374">
        <v>2016</v>
      </c>
      <c r="G1532" s="375">
        <v>2118.2233000000001</v>
      </c>
    </row>
    <row r="1533" spans="3:7" s="27" customFormat="1" x14ac:dyDescent="0.2">
      <c r="C1533" s="374">
        <v>19</v>
      </c>
      <c r="D1533" s="374">
        <v>2</v>
      </c>
      <c r="E1533" s="374">
        <v>9</v>
      </c>
      <c r="F1533" s="374">
        <v>2016</v>
      </c>
      <c r="G1533" s="375">
        <v>2097.1242000000002</v>
      </c>
    </row>
    <row r="1534" spans="3:7" s="27" customFormat="1" x14ac:dyDescent="0.2">
      <c r="C1534" s="374">
        <v>20</v>
      </c>
      <c r="D1534" s="374">
        <v>2</v>
      </c>
      <c r="E1534" s="374">
        <v>9</v>
      </c>
      <c r="F1534" s="374">
        <v>2016</v>
      </c>
      <c r="G1534" s="375">
        <v>2179.4814000000001</v>
      </c>
    </row>
    <row r="1535" spans="3:7" s="27" customFormat="1" x14ac:dyDescent="0.2">
      <c r="C1535" s="374">
        <v>21</v>
      </c>
      <c r="D1535" s="374">
        <v>2</v>
      </c>
      <c r="E1535" s="374">
        <v>9</v>
      </c>
      <c r="F1535" s="374">
        <v>2016</v>
      </c>
      <c r="G1535" s="375">
        <v>2215.9879999999998</v>
      </c>
    </row>
    <row r="1536" spans="3:7" s="27" customFormat="1" x14ac:dyDescent="0.2">
      <c r="C1536" s="374">
        <v>22</v>
      </c>
      <c r="D1536" s="374">
        <v>2</v>
      </c>
      <c r="E1536" s="374">
        <v>9</v>
      </c>
      <c r="F1536" s="374">
        <v>2016</v>
      </c>
      <c r="G1536" s="375">
        <v>2226.2858000000001</v>
      </c>
    </row>
    <row r="1537" spans="3:7" s="27" customFormat="1" x14ac:dyDescent="0.2">
      <c r="C1537" s="374">
        <v>23</v>
      </c>
      <c r="D1537" s="374">
        <v>2</v>
      </c>
      <c r="E1537" s="374">
        <v>9</v>
      </c>
      <c r="F1537" s="374">
        <v>2016</v>
      </c>
      <c r="G1537" s="375">
        <v>2207.8325</v>
      </c>
    </row>
    <row r="1538" spans="3:7" s="27" customFormat="1" x14ac:dyDescent="0.2">
      <c r="C1538" s="374">
        <v>24</v>
      </c>
      <c r="D1538" s="374">
        <v>2</v>
      </c>
      <c r="E1538" s="374">
        <v>9</v>
      </c>
      <c r="F1538" s="374">
        <v>2016</v>
      </c>
      <c r="G1538" s="375">
        <v>2180.9955</v>
      </c>
    </row>
    <row r="1539" spans="3:7" s="27" customFormat="1" x14ac:dyDescent="0.2">
      <c r="C1539" s="374">
        <v>1</v>
      </c>
      <c r="D1539" s="374">
        <v>3</v>
      </c>
      <c r="E1539" s="374">
        <v>9</v>
      </c>
      <c r="F1539" s="374">
        <v>2016</v>
      </c>
      <c r="G1539" s="375">
        <v>2228.4987999999998</v>
      </c>
    </row>
    <row r="1540" spans="3:7" s="27" customFormat="1" x14ac:dyDescent="0.2">
      <c r="C1540" s="374">
        <v>2</v>
      </c>
      <c r="D1540" s="374">
        <v>3</v>
      </c>
      <c r="E1540" s="374">
        <v>9</v>
      </c>
      <c r="F1540" s="374">
        <v>2016</v>
      </c>
      <c r="G1540" s="375">
        <v>2211.8561</v>
      </c>
    </row>
    <row r="1541" spans="3:7" s="27" customFormat="1" x14ac:dyDescent="0.2">
      <c r="C1541" s="374">
        <v>3</v>
      </c>
      <c r="D1541" s="374">
        <v>3</v>
      </c>
      <c r="E1541" s="374">
        <v>9</v>
      </c>
      <c r="F1541" s="374">
        <v>2016</v>
      </c>
      <c r="G1541" s="375">
        <v>2204.6149</v>
      </c>
    </row>
    <row r="1542" spans="3:7" s="27" customFormat="1" x14ac:dyDescent="0.2">
      <c r="C1542" s="374">
        <v>4</v>
      </c>
      <c r="D1542" s="374">
        <v>3</v>
      </c>
      <c r="E1542" s="374">
        <v>9</v>
      </c>
      <c r="F1542" s="374">
        <v>2016</v>
      </c>
      <c r="G1542" s="375">
        <v>2193.0027</v>
      </c>
    </row>
    <row r="1543" spans="3:7" s="27" customFormat="1" x14ac:dyDescent="0.2">
      <c r="C1543" s="374">
        <v>5</v>
      </c>
      <c r="D1543" s="374">
        <v>3</v>
      </c>
      <c r="E1543" s="374">
        <v>9</v>
      </c>
      <c r="F1543" s="374">
        <v>2016</v>
      </c>
      <c r="G1543" s="375">
        <v>2194.8827000000001</v>
      </c>
    </row>
    <row r="1544" spans="3:7" s="27" customFormat="1" x14ac:dyDescent="0.2">
      <c r="C1544" s="374">
        <v>6</v>
      </c>
      <c r="D1544" s="374">
        <v>3</v>
      </c>
      <c r="E1544" s="374">
        <v>9</v>
      </c>
      <c r="F1544" s="374">
        <v>2016</v>
      </c>
      <c r="G1544" s="375">
        <v>2244.6469999999999</v>
      </c>
    </row>
    <row r="1545" spans="3:7" s="27" customFormat="1" x14ac:dyDescent="0.2">
      <c r="C1545" s="374">
        <v>7</v>
      </c>
      <c r="D1545" s="374">
        <v>3</v>
      </c>
      <c r="E1545" s="374">
        <v>9</v>
      </c>
      <c r="F1545" s="374">
        <v>2016</v>
      </c>
      <c r="G1545" s="375">
        <v>2220.4650000000001</v>
      </c>
    </row>
    <row r="1546" spans="3:7" s="27" customFormat="1" x14ac:dyDescent="0.2">
      <c r="C1546" s="374">
        <v>8</v>
      </c>
      <c r="D1546" s="374">
        <v>3</v>
      </c>
      <c r="E1546" s="374">
        <v>9</v>
      </c>
      <c r="F1546" s="374">
        <v>2016</v>
      </c>
      <c r="G1546" s="375">
        <v>2182.0273999999999</v>
      </c>
    </row>
    <row r="1547" spans="3:7" s="27" customFormat="1" x14ac:dyDescent="0.2">
      <c r="C1547" s="374">
        <v>9</v>
      </c>
      <c r="D1547" s="374">
        <v>3</v>
      </c>
      <c r="E1547" s="374">
        <v>9</v>
      </c>
      <c r="F1547" s="374">
        <v>2016</v>
      </c>
      <c r="G1547" s="375">
        <v>2159.2885999999999</v>
      </c>
    </row>
    <row r="1548" spans="3:7" s="27" customFormat="1" x14ac:dyDescent="0.2">
      <c r="C1548" s="374">
        <v>10</v>
      </c>
      <c r="D1548" s="374">
        <v>3</v>
      </c>
      <c r="E1548" s="374">
        <v>9</v>
      </c>
      <c r="F1548" s="374">
        <v>2016</v>
      </c>
      <c r="G1548" s="375">
        <v>2188.0695000000001</v>
      </c>
    </row>
    <row r="1549" spans="3:7" s="27" customFormat="1" x14ac:dyDescent="0.2">
      <c r="C1549" s="374">
        <v>11</v>
      </c>
      <c r="D1549" s="374">
        <v>3</v>
      </c>
      <c r="E1549" s="374">
        <v>9</v>
      </c>
      <c r="F1549" s="374">
        <v>2016</v>
      </c>
      <c r="G1549" s="375">
        <v>2154.2865000000002</v>
      </c>
    </row>
    <row r="1550" spans="3:7" s="27" customFormat="1" x14ac:dyDescent="0.2">
      <c r="C1550" s="374">
        <v>12</v>
      </c>
      <c r="D1550" s="374">
        <v>3</v>
      </c>
      <c r="E1550" s="374">
        <v>9</v>
      </c>
      <c r="F1550" s="374">
        <v>2016</v>
      </c>
      <c r="G1550" s="375">
        <v>2183.7592</v>
      </c>
    </row>
    <row r="1551" spans="3:7" s="27" customFormat="1" x14ac:dyDescent="0.2">
      <c r="C1551" s="374">
        <v>13</v>
      </c>
      <c r="D1551" s="374">
        <v>3</v>
      </c>
      <c r="E1551" s="374">
        <v>9</v>
      </c>
      <c r="F1551" s="374">
        <v>2016</v>
      </c>
      <c r="G1551" s="375">
        <v>2165.3577</v>
      </c>
    </row>
    <row r="1552" spans="3:7" s="27" customFormat="1" x14ac:dyDescent="0.2">
      <c r="C1552" s="374">
        <v>14</v>
      </c>
      <c r="D1552" s="374">
        <v>3</v>
      </c>
      <c r="E1552" s="374">
        <v>9</v>
      </c>
      <c r="F1552" s="374">
        <v>2016</v>
      </c>
      <c r="G1552" s="375">
        <v>2107.9852000000001</v>
      </c>
    </row>
    <row r="1553" spans="3:7" s="27" customFormat="1" x14ac:dyDescent="0.2">
      <c r="C1553" s="374">
        <v>15</v>
      </c>
      <c r="D1553" s="374">
        <v>3</v>
      </c>
      <c r="E1553" s="374">
        <v>9</v>
      </c>
      <c r="F1553" s="374">
        <v>2016</v>
      </c>
      <c r="G1553" s="375">
        <v>2091.2130000000002</v>
      </c>
    </row>
    <row r="1554" spans="3:7" s="27" customFormat="1" x14ac:dyDescent="0.2">
      <c r="C1554" s="374">
        <v>16</v>
      </c>
      <c r="D1554" s="374">
        <v>3</v>
      </c>
      <c r="E1554" s="374">
        <v>9</v>
      </c>
      <c r="F1554" s="374">
        <v>2016</v>
      </c>
      <c r="G1554" s="375">
        <v>2099.5176999999999</v>
      </c>
    </row>
    <row r="1555" spans="3:7" s="27" customFormat="1" x14ac:dyDescent="0.2">
      <c r="C1555" s="374">
        <v>17</v>
      </c>
      <c r="D1555" s="374">
        <v>3</v>
      </c>
      <c r="E1555" s="374">
        <v>9</v>
      </c>
      <c r="F1555" s="374">
        <v>2016</v>
      </c>
      <c r="G1555" s="375">
        <v>2112.7926000000002</v>
      </c>
    </row>
    <row r="1556" spans="3:7" s="27" customFormat="1" x14ac:dyDescent="0.2">
      <c r="C1556" s="374">
        <v>18</v>
      </c>
      <c r="D1556" s="374">
        <v>3</v>
      </c>
      <c r="E1556" s="374">
        <v>9</v>
      </c>
      <c r="F1556" s="374">
        <v>2016</v>
      </c>
      <c r="G1556" s="375">
        <v>2103.6012000000001</v>
      </c>
    </row>
    <row r="1557" spans="3:7" s="27" customFormat="1" x14ac:dyDescent="0.2">
      <c r="C1557" s="374">
        <v>19</v>
      </c>
      <c r="D1557" s="374">
        <v>3</v>
      </c>
      <c r="E1557" s="374">
        <v>9</v>
      </c>
      <c r="F1557" s="374">
        <v>2016</v>
      </c>
      <c r="G1557" s="375">
        <v>2094.6433999999999</v>
      </c>
    </row>
    <row r="1558" spans="3:7" s="27" customFormat="1" x14ac:dyDescent="0.2">
      <c r="C1558" s="374">
        <v>20</v>
      </c>
      <c r="D1558" s="374">
        <v>3</v>
      </c>
      <c r="E1558" s="374">
        <v>9</v>
      </c>
      <c r="F1558" s="374">
        <v>2016</v>
      </c>
      <c r="G1558" s="375">
        <v>2112.7901000000002</v>
      </c>
    </row>
    <row r="1559" spans="3:7" s="27" customFormat="1" x14ac:dyDescent="0.2">
      <c r="C1559" s="374">
        <v>21</v>
      </c>
      <c r="D1559" s="374">
        <v>3</v>
      </c>
      <c r="E1559" s="374">
        <v>9</v>
      </c>
      <c r="F1559" s="374">
        <v>2016</v>
      </c>
      <c r="G1559" s="375">
        <v>2163.4875999999999</v>
      </c>
    </row>
    <row r="1560" spans="3:7" s="27" customFormat="1" x14ac:dyDescent="0.2">
      <c r="C1560" s="374">
        <v>22</v>
      </c>
      <c r="D1560" s="374">
        <v>3</v>
      </c>
      <c r="E1560" s="374">
        <v>9</v>
      </c>
      <c r="F1560" s="374">
        <v>2016</v>
      </c>
      <c r="G1560" s="375">
        <v>2181.4697999999999</v>
      </c>
    </row>
    <row r="1561" spans="3:7" s="27" customFormat="1" x14ac:dyDescent="0.2">
      <c r="C1561" s="374">
        <v>23</v>
      </c>
      <c r="D1561" s="374">
        <v>3</v>
      </c>
      <c r="E1561" s="374">
        <v>9</v>
      </c>
      <c r="F1561" s="374">
        <v>2016</v>
      </c>
      <c r="G1561" s="375">
        <v>2092.0252</v>
      </c>
    </row>
    <row r="1562" spans="3:7" s="27" customFormat="1" x14ac:dyDescent="0.2">
      <c r="C1562" s="374">
        <v>24</v>
      </c>
      <c r="D1562" s="374">
        <v>3</v>
      </c>
      <c r="E1562" s="374">
        <v>9</v>
      </c>
      <c r="F1562" s="374">
        <v>2016</v>
      </c>
      <c r="G1562" s="375">
        <v>2131.5953</v>
      </c>
    </row>
    <row r="1563" spans="3:7" s="27" customFormat="1" x14ac:dyDescent="0.2">
      <c r="C1563" s="374">
        <v>1</v>
      </c>
      <c r="D1563" s="374">
        <v>4</v>
      </c>
      <c r="E1563" s="374">
        <v>9</v>
      </c>
      <c r="F1563" s="374">
        <v>2016</v>
      </c>
      <c r="G1563" s="375">
        <v>2080.8721</v>
      </c>
    </row>
    <row r="1564" spans="3:7" s="27" customFormat="1" x14ac:dyDescent="0.2">
      <c r="C1564" s="374">
        <v>2</v>
      </c>
      <c r="D1564" s="374">
        <v>4</v>
      </c>
      <c r="E1564" s="374">
        <v>9</v>
      </c>
      <c r="F1564" s="374">
        <v>2016</v>
      </c>
      <c r="G1564" s="375">
        <v>2059.6489999999999</v>
      </c>
    </row>
    <row r="1565" spans="3:7" s="27" customFormat="1" x14ac:dyDescent="0.2">
      <c r="C1565" s="374">
        <v>3</v>
      </c>
      <c r="D1565" s="374">
        <v>4</v>
      </c>
      <c r="E1565" s="374">
        <v>9</v>
      </c>
      <c r="F1565" s="374">
        <v>2016</v>
      </c>
      <c r="G1565" s="375">
        <v>2059.0363000000002</v>
      </c>
    </row>
    <row r="1566" spans="3:7" s="27" customFormat="1" x14ac:dyDescent="0.2">
      <c r="C1566" s="374">
        <v>4</v>
      </c>
      <c r="D1566" s="374">
        <v>4</v>
      </c>
      <c r="E1566" s="374">
        <v>9</v>
      </c>
      <c r="F1566" s="374">
        <v>2016</v>
      </c>
      <c r="G1566" s="375">
        <v>2044.8253999999999</v>
      </c>
    </row>
    <row r="1567" spans="3:7" s="27" customFormat="1" x14ac:dyDescent="0.2">
      <c r="C1567" s="374">
        <v>5</v>
      </c>
      <c r="D1567" s="374">
        <v>4</v>
      </c>
      <c r="E1567" s="374">
        <v>9</v>
      </c>
      <c r="F1567" s="374">
        <v>2016</v>
      </c>
      <c r="G1567" s="375">
        <v>2130.3944000000001</v>
      </c>
    </row>
    <row r="1568" spans="3:7" s="27" customFormat="1" x14ac:dyDescent="0.2">
      <c r="C1568" s="374">
        <v>6</v>
      </c>
      <c r="D1568" s="374">
        <v>4</v>
      </c>
      <c r="E1568" s="374">
        <v>9</v>
      </c>
      <c r="F1568" s="374">
        <v>2016</v>
      </c>
      <c r="G1568" s="375">
        <v>2136.2361999999998</v>
      </c>
    </row>
    <row r="1569" spans="3:7" s="27" customFormat="1" x14ac:dyDescent="0.2">
      <c r="C1569" s="374">
        <v>7</v>
      </c>
      <c r="D1569" s="374">
        <v>4</v>
      </c>
      <c r="E1569" s="374">
        <v>9</v>
      </c>
      <c r="F1569" s="374">
        <v>2016</v>
      </c>
      <c r="G1569" s="375">
        <v>2132.7692999999999</v>
      </c>
    </row>
    <row r="1570" spans="3:7" s="27" customFormat="1" x14ac:dyDescent="0.2">
      <c r="C1570" s="374">
        <v>8</v>
      </c>
      <c r="D1570" s="374">
        <v>4</v>
      </c>
      <c r="E1570" s="374">
        <v>9</v>
      </c>
      <c r="F1570" s="374">
        <v>2016</v>
      </c>
      <c r="G1570" s="375">
        <v>2090.9560000000001</v>
      </c>
    </row>
    <row r="1571" spans="3:7" s="27" customFormat="1" x14ac:dyDescent="0.2">
      <c r="C1571" s="374">
        <v>9</v>
      </c>
      <c r="D1571" s="374">
        <v>4</v>
      </c>
      <c r="E1571" s="374">
        <v>9</v>
      </c>
      <c r="F1571" s="374">
        <v>2016</v>
      </c>
      <c r="G1571" s="375">
        <v>2065.3389000000002</v>
      </c>
    </row>
    <row r="1572" spans="3:7" s="27" customFormat="1" x14ac:dyDescent="0.2">
      <c r="C1572" s="374">
        <v>10</v>
      </c>
      <c r="D1572" s="374">
        <v>4</v>
      </c>
      <c r="E1572" s="374">
        <v>9</v>
      </c>
      <c r="F1572" s="374">
        <v>2016</v>
      </c>
      <c r="G1572" s="375">
        <v>2070.9238</v>
      </c>
    </row>
    <row r="1573" spans="3:7" s="27" customFormat="1" x14ac:dyDescent="0.2">
      <c r="C1573" s="374">
        <v>11</v>
      </c>
      <c r="D1573" s="374">
        <v>4</v>
      </c>
      <c r="E1573" s="374">
        <v>9</v>
      </c>
      <c r="F1573" s="374">
        <v>2016</v>
      </c>
      <c r="G1573" s="375">
        <v>2016.6898000000001</v>
      </c>
    </row>
    <row r="1574" spans="3:7" s="27" customFormat="1" x14ac:dyDescent="0.2">
      <c r="C1574" s="374">
        <v>12</v>
      </c>
      <c r="D1574" s="374">
        <v>4</v>
      </c>
      <c r="E1574" s="374">
        <v>9</v>
      </c>
      <c r="F1574" s="374">
        <v>2016</v>
      </c>
      <c r="G1574" s="375">
        <v>1935.7019</v>
      </c>
    </row>
    <row r="1575" spans="3:7" s="27" customFormat="1" x14ac:dyDescent="0.2">
      <c r="C1575" s="374">
        <v>13</v>
      </c>
      <c r="D1575" s="374">
        <v>4</v>
      </c>
      <c r="E1575" s="374">
        <v>9</v>
      </c>
      <c r="F1575" s="374">
        <v>2016</v>
      </c>
      <c r="G1575" s="375">
        <v>1945.7126000000001</v>
      </c>
    </row>
    <row r="1576" spans="3:7" s="27" customFormat="1" x14ac:dyDescent="0.2">
      <c r="C1576" s="374">
        <v>14</v>
      </c>
      <c r="D1576" s="374">
        <v>4</v>
      </c>
      <c r="E1576" s="374">
        <v>9</v>
      </c>
      <c r="F1576" s="374">
        <v>2016</v>
      </c>
      <c r="G1576" s="375">
        <v>1922.5383999999999</v>
      </c>
    </row>
    <row r="1577" spans="3:7" s="27" customFormat="1" x14ac:dyDescent="0.2">
      <c r="C1577" s="374">
        <v>15</v>
      </c>
      <c r="D1577" s="374">
        <v>4</v>
      </c>
      <c r="E1577" s="374">
        <v>9</v>
      </c>
      <c r="F1577" s="374">
        <v>2016</v>
      </c>
      <c r="G1577" s="375">
        <v>1901.6881000000001</v>
      </c>
    </row>
    <row r="1578" spans="3:7" s="27" customFormat="1" x14ac:dyDescent="0.2">
      <c r="C1578" s="374">
        <v>16</v>
      </c>
      <c r="D1578" s="374">
        <v>4</v>
      </c>
      <c r="E1578" s="374">
        <v>9</v>
      </c>
      <c r="F1578" s="374">
        <v>2016</v>
      </c>
      <c r="G1578" s="375">
        <v>1908.2291</v>
      </c>
    </row>
    <row r="1579" spans="3:7" s="27" customFormat="1" x14ac:dyDescent="0.2">
      <c r="C1579" s="374">
        <v>17</v>
      </c>
      <c r="D1579" s="374">
        <v>4</v>
      </c>
      <c r="E1579" s="374">
        <v>9</v>
      </c>
      <c r="F1579" s="374">
        <v>2016</v>
      </c>
      <c r="G1579" s="375">
        <v>1923.7054000000001</v>
      </c>
    </row>
    <row r="1580" spans="3:7" s="27" customFormat="1" x14ac:dyDescent="0.2">
      <c r="C1580" s="374">
        <v>18</v>
      </c>
      <c r="D1580" s="374">
        <v>4</v>
      </c>
      <c r="E1580" s="374">
        <v>9</v>
      </c>
      <c r="F1580" s="374">
        <v>2016</v>
      </c>
      <c r="G1580" s="375">
        <v>1937.3832</v>
      </c>
    </row>
    <row r="1581" spans="3:7" s="27" customFormat="1" x14ac:dyDescent="0.2">
      <c r="C1581" s="374">
        <v>19</v>
      </c>
      <c r="D1581" s="374">
        <v>4</v>
      </c>
      <c r="E1581" s="374">
        <v>9</v>
      </c>
      <c r="F1581" s="374">
        <v>2016</v>
      </c>
      <c r="G1581" s="375">
        <v>1930.7173</v>
      </c>
    </row>
    <row r="1582" spans="3:7" s="27" customFormat="1" x14ac:dyDescent="0.2">
      <c r="C1582" s="374">
        <v>20</v>
      </c>
      <c r="D1582" s="374">
        <v>4</v>
      </c>
      <c r="E1582" s="374">
        <v>9</v>
      </c>
      <c r="F1582" s="374">
        <v>2016</v>
      </c>
      <c r="G1582" s="375">
        <v>1981.4372000000001</v>
      </c>
    </row>
    <row r="1583" spans="3:7" s="27" customFormat="1" x14ac:dyDescent="0.2">
      <c r="C1583" s="374">
        <v>21</v>
      </c>
      <c r="D1583" s="374">
        <v>4</v>
      </c>
      <c r="E1583" s="374">
        <v>9</v>
      </c>
      <c r="F1583" s="374">
        <v>2016</v>
      </c>
      <c r="G1583" s="375">
        <v>2030.8412000000001</v>
      </c>
    </row>
    <row r="1584" spans="3:7" s="27" customFormat="1" x14ac:dyDescent="0.2">
      <c r="C1584" s="374">
        <v>22</v>
      </c>
      <c r="D1584" s="374">
        <v>4</v>
      </c>
      <c r="E1584" s="374">
        <v>9</v>
      </c>
      <c r="F1584" s="374">
        <v>2016</v>
      </c>
      <c r="G1584" s="375">
        <v>2050.0416</v>
      </c>
    </row>
    <row r="1585" spans="3:7" s="27" customFormat="1" x14ac:dyDescent="0.2">
      <c r="C1585" s="374">
        <v>23</v>
      </c>
      <c r="D1585" s="374">
        <v>4</v>
      </c>
      <c r="E1585" s="374">
        <v>9</v>
      </c>
      <c r="F1585" s="374">
        <v>2016</v>
      </c>
      <c r="G1585" s="375">
        <v>2053.2878000000001</v>
      </c>
    </row>
    <row r="1586" spans="3:7" s="27" customFormat="1" x14ac:dyDescent="0.2">
      <c r="C1586" s="374">
        <v>24</v>
      </c>
      <c r="D1586" s="374">
        <v>4</v>
      </c>
      <c r="E1586" s="374">
        <v>9</v>
      </c>
      <c r="F1586" s="374">
        <v>2016</v>
      </c>
      <c r="G1586" s="375">
        <v>2071.2966000000001</v>
      </c>
    </row>
    <row r="1587" spans="3:7" s="27" customFormat="1" x14ac:dyDescent="0.2">
      <c r="C1587" s="374">
        <v>1</v>
      </c>
      <c r="D1587" s="374">
        <v>5</v>
      </c>
      <c r="E1587" s="374">
        <v>9</v>
      </c>
      <c r="F1587" s="374">
        <v>2016</v>
      </c>
      <c r="G1587" s="375">
        <v>2045.6686999999999</v>
      </c>
    </row>
    <row r="1588" spans="3:7" s="27" customFormat="1" x14ac:dyDescent="0.2">
      <c r="C1588" s="374">
        <v>2</v>
      </c>
      <c r="D1588" s="374">
        <v>5</v>
      </c>
      <c r="E1588" s="374">
        <v>9</v>
      </c>
      <c r="F1588" s="374">
        <v>2016</v>
      </c>
      <c r="G1588" s="375">
        <v>2025.6420000000001</v>
      </c>
    </row>
    <row r="1589" spans="3:7" s="27" customFormat="1" x14ac:dyDescent="0.2">
      <c r="C1589" s="374">
        <v>3</v>
      </c>
      <c r="D1589" s="374">
        <v>5</v>
      </c>
      <c r="E1589" s="374">
        <v>9</v>
      </c>
      <c r="F1589" s="374">
        <v>2016</v>
      </c>
      <c r="G1589" s="375">
        <v>2011.9707000000001</v>
      </c>
    </row>
    <row r="1590" spans="3:7" s="27" customFormat="1" x14ac:dyDescent="0.2">
      <c r="C1590" s="374">
        <v>4</v>
      </c>
      <c r="D1590" s="374">
        <v>5</v>
      </c>
      <c r="E1590" s="374">
        <v>9</v>
      </c>
      <c r="F1590" s="374">
        <v>2016</v>
      </c>
      <c r="G1590" s="375">
        <v>2044.7509</v>
      </c>
    </row>
    <row r="1591" spans="3:7" s="27" customFormat="1" x14ac:dyDescent="0.2">
      <c r="C1591" s="374">
        <v>5</v>
      </c>
      <c r="D1591" s="374">
        <v>5</v>
      </c>
      <c r="E1591" s="374">
        <v>9</v>
      </c>
      <c r="F1591" s="374">
        <v>2016</v>
      </c>
      <c r="G1591" s="375">
        <v>2038.624</v>
      </c>
    </row>
    <row r="1592" spans="3:7" s="27" customFormat="1" x14ac:dyDescent="0.2">
      <c r="C1592" s="374">
        <v>6</v>
      </c>
      <c r="D1592" s="374">
        <v>5</v>
      </c>
      <c r="E1592" s="374">
        <v>9</v>
      </c>
      <c r="F1592" s="374">
        <v>2016</v>
      </c>
      <c r="G1592" s="375">
        <v>1979.9001000000001</v>
      </c>
    </row>
    <row r="1593" spans="3:7" s="27" customFormat="1" x14ac:dyDescent="0.2">
      <c r="C1593" s="374">
        <v>7</v>
      </c>
      <c r="D1593" s="374">
        <v>5</v>
      </c>
      <c r="E1593" s="374">
        <v>9</v>
      </c>
      <c r="F1593" s="374">
        <v>2016</v>
      </c>
      <c r="G1593" s="375">
        <v>1987.6651999999999</v>
      </c>
    </row>
    <row r="1594" spans="3:7" s="27" customFormat="1" x14ac:dyDescent="0.2">
      <c r="C1594" s="374">
        <v>8</v>
      </c>
      <c r="D1594" s="374">
        <v>5</v>
      </c>
      <c r="E1594" s="374">
        <v>9</v>
      </c>
      <c r="F1594" s="374">
        <v>2016</v>
      </c>
      <c r="G1594" s="375">
        <v>2018.9159</v>
      </c>
    </row>
    <row r="1595" spans="3:7" s="27" customFormat="1" x14ac:dyDescent="0.2">
      <c r="C1595" s="374">
        <v>9</v>
      </c>
      <c r="D1595" s="374">
        <v>5</v>
      </c>
      <c r="E1595" s="374">
        <v>9</v>
      </c>
      <c r="F1595" s="374">
        <v>2016</v>
      </c>
      <c r="G1595" s="375">
        <v>2057.1149</v>
      </c>
    </row>
    <row r="1596" spans="3:7" s="27" customFormat="1" x14ac:dyDescent="0.2">
      <c r="C1596" s="374">
        <v>10</v>
      </c>
      <c r="D1596" s="374">
        <v>5</v>
      </c>
      <c r="E1596" s="374">
        <v>9</v>
      </c>
      <c r="F1596" s="374">
        <v>2016</v>
      </c>
      <c r="G1596" s="375">
        <v>2111.6226000000001</v>
      </c>
    </row>
    <row r="1597" spans="3:7" s="27" customFormat="1" x14ac:dyDescent="0.2">
      <c r="C1597" s="374">
        <v>11</v>
      </c>
      <c r="D1597" s="374">
        <v>5</v>
      </c>
      <c r="E1597" s="374">
        <v>9</v>
      </c>
      <c r="F1597" s="374">
        <v>2016</v>
      </c>
      <c r="G1597" s="375">
        <v>2086.3200999999999</v>
      </c>
    </row>
    <row r="1598" spans="3:7" s="27" customFormat="1" x14ac:dyDescent="0.2">
      <c r="C1598" s="374">
        <v>12</v>
      </c>
      <c r="D1598" s="374">
        <v>5</v>
      </c>
      <c r="E1598" s="374">
        <v>9</v>
      </c>
      <c r="F1598" s="374">
        <v>2016</v>
      </c>
      <c r="G1598" s="375">
        <v>2098.1509000000001</v>
      </c>
    </row>
    <row r="1599" spans="3:7" s="27" customFormat="1" x14ac:dyDescent="0.2">
      <c r="C1599" s="374">
        <v>13</v>
      </c>
      <c r="D1599" s="374">
        <v>5</v>
      </c>
      <c r="E1599" s="374">
        <v>9</v>
      </c>
      <c r="F1599" s="374">
        <v>2016</v>
      </c>
      <c r="G1599" s="375">
        <v>2120.627</v>
      </c>
    </row>
    <row r="1600" spans="3:7" s="27" customFormat="1" x14ac:dyDescent="0.2">
      <c r="C1600" s="374">
        <v>14</v>
      </c>
      <c r="D1600" s="374">
        <v>5</v>
      </c>
      <c r="E1600" s="374">
        <v>9</v>
      </c>
      <c r="F1600" s="374">
        <v>2016</v>
      </c>
      <c r="G1600" s="375">
        <v>2088.0765000000001</v>
      </c>
    </row>
    <row r="1601" spans="3:7" s="27" customFormat="1" x14ac:dyDescent="0.2">
      <c r="C1601" s="374">
        <v>15</v>
      </c>
      <c r="D1601" s="374">
        <v>5</v>
      </c>
      <c r="E1601" s="374">
        <v>9</v>
      </c>
      <c r="F1601" s="374">
        <v>2016</v>
      </c>
      <c r="G1601" s="375">
        <v>2060.2175000000002</v>
      </c>
    </row>
    <row r="1602" spans="3:7" s="27" customFormat="1" x14ac:dyDescent="0.2">
      <c r="C1602" s="374">
        <v>16</v>
      </c>
      <c r="D1602" s="374">
        <v>5</v>
      </c>
      <c r="E1602" s="374">
        <v>9</v>
      </c>
      <c r="F1602" s="374">
        <v>2016</v>
      </c>
      <c r="G1602" s="375">
        <v>2077.0947000000001</v>
      </c>
    </row>
    <row r="1603" spans="3:7" s="27" customFormat="1" x14ac:dyDescent="0.2">
      <c r="C1603" s="374">
        <v>17</v>
      </c>
      <c r="D1603" s="374">
        <v>5</v>
      </c>
      <c r="E1603" s="374">
        <v>9</v>
      </c>
      <c r="F1603" s="374">
        <v>2016</v>
      </c>
      <c r="G1603" s="375">
        <v>2077.6853000000001</v>
      </c>
    </row>
    <row r="1604" spans="3:7" s="27" customFormat="1" x14ac:dyDescent="0.2">
      <c r="C1604" s="374">
        <v>18</v>
      </c>
      <c r="D1604" s="374">
        <v>5</v>
      </c>
      <c r="E1604" s="374">
        <v>9</v>
      </c>
      <c r="F1604" s="374">
        <v>2016</v>
      </c>
      <c r="G1604" s="375">
        <v>2103.1102000000001</v>
      </c>
    </row>
    <row r="1605" spans="3:7" s="27" customFormat="1" x14ac:dyDescent="0.2">
      <c r="C1605" s="374">
        <v>19</v>
      </c>
      <c r="D1605" s="374">
        <v>5</v>
      </c>
      <c r="E1605" s="374">
        <v>9</v>
      </c>
      <c r="F1605" s="374">
        <v>2016</v>
      </c>
      <c r="G1605" s="375">
        <v>2135.4665</v>
      </c>
    </row>
    <row r="1606" spans="3:7" s="27" customFormat="1" x14ac:dyDescent="0.2">
      <c r="C1606" s="374">
        <v>20</v>
      </c>
      <c r="D1606" s="374">
        <v>5</v>
      </c>
      <c r="E1606" s="374">
        <v>9</v>
      </c>
      <c r="F1606" s="374">
        <v>2016</v>
      </c>
      <c r="G1606" s="375">
        <v>2220.7916</v>
      </c>
    </row>
    <row r="1607" spans="3:7" s="27" customFormat="1" x14ac:dyDescent="0.2">
      <c r="C1607" s="374">
        <v>21</v>
      </c>
      <c r="D1607" s="374">
        <v>5</v>
      </c>
      <c r="E1607" s="374">
        <v>9</v>
      </c>
      <c r="F1607" s="374">
        <v>2016</v>
      </c>
      <c r="G1607" s="375">
        <v>2288.5776999999998</v>
      </c>
    </row>
    <row r="1608" spans="3:7" s="27" customFormat="1" x14ac:dyDescent="0.2">
      <c r="C1608" s="374">
        <v>22</v>
      </c>
      <c r="D1608" s="374">
        <v>5</v>
      </c>
      <c r="E1608" s="374">
        <v>9</v>
      </c>
      <c r="F1608" s="374">
        <v>2016</v>
      </c>
      <c r="G1608" s="375">
        <v>2337.3933999999999</v>
      </c>
    </row>
    <row r="1609" spans="3:7" s="27" customFormat="1" x14ac:dyDescent="0.2">
      <c r="C1609" s="374">
        <v>23</v>
      </c>
      <c r="D1609" s="374">
        <v>5</v>
      </c>
      <c r="E1609" s="374">
        <v>9</v>
      </c>
      <c r="F1609" s="374">
        <v>2016</v>
      </c>
      <c r="G1609" s="375">
        <v>2344.8717999999999</v>
      </c>
    </row>
    <row r="1610" spans="3:7" s="27" customFormat="1" x14ac:dyDescent="0.2">
      <c r="C1610" s="374">
        <v>24</v>
      </c>
      <c r="D1610" s="374">
        <v>5</v>
      </c>
      <c r="E1610" s="374">
        <v>9</v>
      </c>
      <c r="F1610" s="374">
        <v>2016</v>
      </c>
      <c r="G1610" s="375">
        <v>2338.8420000000001</v>
      </c>
    </row>
    <row r="1611" spans="3:7" s="27" customFormat="1" x14ac:dyDescent="0.2">
      <c r="C1611" s="374">
        <v>1</v>
      </c>
      <c r="D1611" s="374">
        <v>6</v>
      </c>
      <c r="E1611" s="374">
        <v>9</v>
      </c>
      <c r="F1611" s="374">
        <v>2016</v>
      </c>
      <c r="G1611" s="375">
        <v>2301.346</v>
      </c>
    </row>
    <row r="1612" spans="3:7" s="27" customFormat="1" x14ac:dyDescent="0.2">
      <c r="C1612" s="374">
        <v>2</v>
      </c>
      <c r="D1612" s="374">
        <v>6</v>
      </c>
      <c r="E1612" s="374">
        <v>9</v>
      </c>
      <c r="F1612" s="374">
        <v>2016</v>
      </c>
      <c r="G1612" s="375">
        <v>2285.2166999999999</v>
      </c>
    </row>
    <row r="1613" spans="3:7" s="27" customFormat="1" x14ac:dyDescent="0.2">
      <c r="C1613" s="374">
        <v>3</v>
      </c>
      <c r="D1613" s="374">
        <v>6</v>
      </c>
      <c r="E1613" s="374">
        <v>9</v>
      </c>
      <c r="F1613" s="374">
        <v>2016</v>
      </c>
      <c r="G1613" s="375">
        <v>2282.3831</v>
      </c>
    </row>
    <row r="1614" spans="3:7" s="27" customFormat="1" x14ac:dyDescent="0.2">
      <c r="C1614" s="374">
        <v>4</v>
      </c>
      <c r="D1614" s="374">
        <v>6</v>
      </c>
      <c r="E1614" s="374">
        <v>9</v>
      </c>
      <c r="F1614" s="374">
        <v>2016</v>
      </c>
      <c r="G1614" s="375">
        <v>2262.2159000000001</v>
      </c>
    </row>
    <row r="1615" spans="3:7" s="27" customFormat="1" x14ac:dyDescent="0.2">
      <c r="C1615" s="374">
        <v>5</v>
      </c>
      <c r="D1615" s="374">
        <v>6</v>
      </c>
      <c r="E1615" s="374">
        <v>9</v>
      </c>
      <c r="F1615" s="374">
        <v>2016</v>
      </c>
      <c r="G1615" s="375">
        <v>2265.9025999999999</v>
      </c>
    </row>
    <row r="1616" spans="3:7" s="27" customFormat="1" x14ac:dyDescent="0.2">
      <c r="C1616" s="374">
        <v>6</v>
      </c>
      <c r="D1616" s="374">
        <v>6</v>
      </c>
      <c r="E1616" s="374">
        <v>9</v>
      </c>
      <c r="F1616" s="374">
        <v>2016</v>
      </c>
      <c r="G1616" s="375">
        <v>2245.5888</v>
      </c>
    </row>
    <row r="1617" spans="3:7" s="27" customFormat="1" x14ac:dyDescent="0.2">
      <c r="C1617" s="374">
        <v>7</v>
      </c>
      <c r="D1617" s="374">
        <v>6</v>
      </c>
      <c r="E1617" s="374">
        <v>9</v>
      </c>
      <c r="F1617" s="374">
        <v>2016</v>
      </c>
      <c r="G1617" s="375">
        <v>2272.4281000000001</v>
      </c>
    </row>
    <row r="1618" spans="3:7" s="27" customFormat="1" x14ac:dyDescent="0.2">
      <c r="C1618" s="374">
        <v>8</v>
      </c>
      <c r="D1618" s="374">
        <v>6</v>
      </c>
      <c r="E1618" s="374">
        <v>9</v>
      </c>
      <c r="F1618" s="374">
        <v>2016</v>
      </c>
      <c r="G1618" s="375">
        <v>2294.0214999999998</v>
      </c>
    </row>
    <row r="1619" spans="3:7" s="27" customFormat="1" x14ac:dyDescent="0.2">
      <c r="C1619" s="374">
        <v>9</v>
      </c>
      <c r="D1619" s="374">
        <v>6</v>
      </c>
      <c r="E1619" s="374">
        <v>9</v>
      </c>
      <c r="F1619" s="374">
        <v>2016</v>
      </c>
      <c r="G1619" s="375">
        <v>2236.3249000000001</v>
      </c>
    </row>
    <row r="1620" spans="3:7" s="27" customFormat="1" x14ac:dyDescent="0.2">
      <c r="C1620" s="374">
        <v>10</v>
      </c>
      <c r="D1620" s="374">
        <v>6</v>
      </c>
      <c r="E1620" s="374">
        <v>9</v>
      </c>
      <c r="F1620" s="374">
        <v>2016</v>
      </c>
      <c r="G1620" s="375">
        <v>2277.2905000000001</v>
      </c>
    </row>
    <row r="1621" spans="3:7" s="27" customFormat="1" x14ac:dyDescent="0.2">
      <c r="C1621" s="374">
        <v>11</v>
      </c>
      <c r="D1621" s="374">
        <v>6</v>
      </c>
      <c r="E1621" s="374">
        <v>9</v>
      </c>
      <c r="F1621" s="374">
        <v>2016</v>
      </c>
      <c r="G1621" s="375">
        <v>2274.5331000000001</v>
      </c>
    </row>
    <row r="1622" spans="3:7" s="27" customFormat="1" x14ac:dyDescent="0.2">
      <c r="C1622" s="374">
        <v>12</v>
      </c>
      <c r="D1622" s="374">
        <v>6</v>
      </c>
      <c r="E1622" s="374">
        <v>9</v>
      </c>
      <c r="F1622" s="374">
        <v>2016</v>
      </c>
      <c r="G1622" s="375">
        <v>2270.0688</v>
      </c>
    </row>
    <row r="1623" spans="3:7" s="27" customFormat="1" x14ac:dyDescent="0.2">
      <c r="C1623" s="374">
        <v>13</v>
      </c>
      <c r="D1623" s="374">
        <v>6</v>
      </c>
      <c r="E1623" s="374">
        <v>9</v>
      </c>
      <c r="F1623" s="374">
        <v>2016</v>
      </c>
      <c r="G1623" s="375">
        <v>2287.3755999999998</v>
      </c>
    </row>
    <row r="1624" spans="3:7" s="27" customFormat="1" x14ac:dyDescent="0.2">
      <c r="C1624" s="374">
        <v>14</v>
      </c>
      <c r="D1624" s="374">
        <v>6</v>
      </c>
      <c r="E1624" s="374">
        <v>9</v>
      </c>
      <c r="F1624" s="374">
        <v>2016</v>
      </c>
      <c r="G1624" s="375">
        <v>2270</v>
      </c>
    </row>
    <row r="1625" spans="3:7" s="27" customFormat="1" x14ac:dyDescent="0.2">
      <c r="C1625" s="374">
        <v>15</v>
      </c>
      <c r="D1625" s="374">
        <v>6</v>
      </c>
      <c r="E1625" s="374">
        <v>9</v>
      </c>
      <c r="F1625" s="374">
        <v>2016</v>
      </c>
      <c r="G1625" s="375">
        <v>2232.5612000000001</v>
      </c>
    </row>
    <row r="1626" spans="3:7" s="27" customFormat="1" x14ac:dyDescent="0.2">
      <c r="C1626" s="374">
        <v>16</v>
      </c>
      <c r="D1626" s="374">
        <v>6</v>
      </c>
      <c r="E1626" s="374">
        <v>9</v>
      </c>
      <c r="F1626" s="374">
        <v>2016</v>
      </c>
      <c r="G1626" s="375">
        <v>2237.6275999999998</v>
      </c>
    </row>
    <row r="1627" spans="3:7" s="27" customFormat="1" x14ac:dyDescent="0.2">
      <c r="C1627" s="374">
        <v>17</v>
      </c>
      <c r="D1627" s="374">
        <v>6</v>
      </c>
      <c r="E1627" s="374">
        <v>9</v>
      </c>
      <c r="F1627" s="374">
        <v>2016</v>
      </c>
      <c r="G1627" s="375">
        <v>2280.1437000000001</v>
      </c>
    </row>
    <row r="1628" spans="3:7" s="27" customFormat="1" x14ac:dyDescent="0.2">
      <c r="C1628" s="374">
        <v>18</v>
      </c>
      <c r="D1628" s="374">
        <v>6</v>
      </c>
      <c r="E1628" s="374">
        <v>9</v>
      </c>
      <c r="F1628" s="374">
        <v>2016</v>
      </c>
      <c r="G1628" s="375">
        <v>2252.9762000000001</v>
      </c>
    </row>
    <row r="1629" spans="3:7" s="27" customFormat="1" x14ac:dyDescent="0.2">
      <c r="C1629" s="374">
        <v>19</v>
      </c>
      <c r="D1629" s="374">
        <v>6</v>
      </c>
      <c r="E1629" s="374">
        <v>9</v>
      </c>
      <c r="F1629" s="374">
        <v>2016</v>
      </c>
      <c r="G1629" s="375">
        <v>2225.8386</v>
      </c>
    </row>
    <row r="1630" spans="3:7" s="27" customFormat="1" x14ac:dyDescent="0.2">
      <c r="C1630" s="374">
        <v>20</v>
      </c>
      <c r="D1630" s="374">
        <v>6</v>
      </c>
      <c r="E1630" s="374">
        <v>9</v>
      </c>
      <c r="F1630" s="374">
        <v>2016</v>
      </c>
      <c r="G1630" s="375">
        <v>2244.1770000000001</v>
      </c>
    </row>
    <row r="1631" spans="3:7" s="27" customFormat="1" x14ac:dyDescent="0.2">
      <c r="C1631" s="374">
        <v>21</v>
      </c>
      <c r="D1631" s="374">
        <v>6</v>
      </c>
      <c r="E1631" s="374">
        <v>9</v>
      </c>
      <c r="F1631" s="374">
        <v>2016</v>
      </c>
      <c r="G1631" s="375">
        <v>2330.2561999999998</v>
      </c>
    </row>
    <row r="1632" spans="3:7" s="27" customFormat="1" x14ac:dyDescent="0.2">
      <c r="C1632" s="374">
        <v>22</v>
      </c>
      <c r="D1632" s="374">
        <v>6</v>
      </c>
      <c r="E1632" s="374">
        <v>9</v>
      </c>
      <c r="F1632" s="374">
        <v>2016</v>
      </c>
      <c r="G1632" s="375">
        <v>2343.2514999999999</v>
      </c>
    </row>
    <row r="1633" spans="3:7" s="27" customFormat="1" x14ac:dyDescent="0.2">
      <c r="C1633" s="374">
        <v>23</v>
      </c>
      <c r="D1633" s="374">
        <v>6</v>
      </c>
      <c r="E1633" s="374">
        <v>9</v>
      </c>
      <c r="F1633" s="374">
        <v>2016</v>
      </c>
      <c r="G1633" s="375">
        <v>2326.7487999999998</v>
      </c>
    </row>
    <row r="1634" spans="3:7" s="27" customFormat="1" x14ac:dyDescent="0.2">
      <c r="C1634" s="374">
        <v>24</v>
      </c>
      <c r="D1634" s="374">
        <v>6</v>
      </c>
      <c r="E1634" s="374">
        <v>9</v>
      </c>
      <c r="F1634" s="374">
        <v>2016</v>
      </c>
      <c r="G1634" s="375">
        <v>2310.741</v>
      </c>
    </row>
    <row r="1635" spans="3:7" s="27" customFormat="1" x14ac:dyDescent="0.2">
      <c r="C1635" s="374">
        <v>1</v>
      </c>
      <c r="D1635" s="374">
        <v>7</v>
      </c>
      <c r="E1635" s="374">
        <v>9</v>
      </c>
      <c r="F1635" s="374">
        <v>2016</v>
      </c>
      <c r="G1635" s="375">
        <v>2284.7139000000002</v>
      </c>
    </row>
    <row r="1636" spans="3:7" s="27" customFormat="1" x14ac:dyDescent="0.2">
      <c r="C1636" s="374">
        <v>2</v>
      </c>
      <c r="D1636" s="374">
        <v>7</v>
      </c>
      <c r="E1636" s="374">
        <v>9</v>
      </c>
      <c r="F1636" s="374">
        <v>2016</v>
      </c>
      <c r="G1636" s="375">
        <v>2277.8362000000002</v>
      </c>
    </row>
    <row r="1637" spans="3:7" s="27" customFormat="1" x14ac:dyDescent="0.2">
      <c r="C1637" s="374">
        <v>3</v>
      </c>
      <c r="D1637" s="374">
        <v>7</v>
      </c>
      <c r="E1637" s="374">
        <v>9</v>
      </c>
      <c r="F1637" s="374">
        <v>2016</v>
      </c>
      <c r="G1637" s="375">
        <v>2257.3096</v>
      </c>
    </row>
    <row r="1638" spans="3:7" s="27" customFormat="1" x14ac:dyDescent="0.2">
      <c r="C1638" s="374">
        <v>4</v>
      </c>
      <c r="D1638" s="374">
        <v>7</v>
      </c>
      <c r="E1638" s="374">
        <v>9</v>
      </c>
      <c r="F1638" s="374">
        <v>2016</v>
      </c>
      <c r="G1638" s="375">
        <v>2268.471</v>
      </c>
    </row>
    <row r="1639" spans="3:7" s="27" customFormat="1" x14ac:dyDescent="0.2">
      <c r="C1639" s="374">
        <v>5</v>
      </c>
      <c r="D1639" s="374">
        <v>7</v>
      </c>
      <c r="E1639" s="374">
        <v>9</v>
      </c>
      <c r="F1639" s="374">
        <v>2016</v>
      </c>
      <c r="G1639" s="375">
        <v>2277.6763999999998</v>
      </c>
    </row>
    <row r="1640" spans="3:7" s="27" customFormat="1" x14ac:dyDescent="0.2">
      <c r="C1640" s="374">
        <v>6</v>
      </c>
      <c r="D1640" s="374">
        <v>7</v>
      </c>
      <c r="E1640" s="374">
        <v>9</v>
      </c>
      <c r="F1640" s="374">
        <v>2016</v>
      </c>
      <c r="G1640" s="375">
        <v>2254.3546000000001</v>
      </c>
    </row>
    <row r="1641" spans="3:7" s="27" customFormat="1" x14ac:dyDescent="0.2">
      <c r="C1641" s="374">
        <v>7</v>
      </c>
      <c r="D1641" s="374">
        <v>7</v>
      </c>
      <c r="E1641" s="374">
        <v>9</v>
      </c>
      <c r="F1641" s="374">
        <v>2016</v>
      </c>
      <c r="G1641" s="375">
        <v>2288.8231999999998</v>
      </c>
    </row>
    <row r="1642" spans="3:7" s="27" customFormat="1" x14ac:dyDescent="0.2">
      <c r="C1642" s="374">
        <v>8</v>
      </c>
      <c r="D1642" s="374">
        <v>7</v>
      </c>
      <c r="E1642" s="374">
        <v>9</v>
      </c>
      <c r="F1642" s="374">
        <v>2016</v>
      </c>
      <c r="G1642" s="375">
        <v>2296.8724000000002</v>
      </c>
    </row>
    <row r="1643" spans="3:7" s="27" customFormat="1" x14ac:dyDescent="0.2">
      <c r="C1643" s="374">
        <v>9</v>
      </c>
      <c r="D1643" s="374">
        <v>7</v>
      </c>
      <c r="E1643" s="374">
        <v>9</v>
      </c>
      <c r="F1643" s="374">
        <v>2016</v>
      </c>
      <c r="G1643" s="375">
        <v>2299.0052000000001</v>
      </c>
    </row>
    <row r="1644" spans="3:7" s="27" customFormat="1" x14ac:dyDescent="0.2">
      <c r="C1644" s="374">
        <v>10</v>
      </c>
      <c r="D1644" s="374">
        <v>7</v>
      </c>
      <c r="E1644" s="374">
        <v>9</v>
      </c>
      <c r="F1644" s="374">
        <v>2016</v>
      </c>
      <c r="G1644" s="375">
        <v>2217.5088999999998</v>
      </c>
    </row>
    <row r="1645" spans="3:7" s="27" customFormat="1" x14ac:dyDescent="0.2">
      <c r="C1645" s="374">
        <v>11</v>
      </c>
      <c r="D1645" s="374">
        <v>7</v>
      </c>
      <c r="E1645" s="374">
        <v>9</v>
      </c>
      <c r="F1645" s="374">
        <v>2016</v>
      </c>
      <c r="G1645" s="375">
        <v>2219.5084999999999</v>
      </c>
    </row>
    <row r="1646" spans="3:7" s="27" customFormat="1" x14ac:dyDescent="0.2">
      <c r="C1646" s="374">
        <v>12</v>
      </c>
      <c r="D1646" s="374">
        <v>7</v>
      </c>
      <c r="E1646" s="374">
        <v>9</v>
      </c>
      <c r="F1646" s="374">
        <v>2016</v>
      </c>
      <c r="G1646" s="375">
        <v>2250.1342</v>
      </c>
    </row>
    <row r="1647" spans="3:7" s="27" customFormat="1" x14ac:dyDescent="0.2">
      <c r="C1647" s="374">
        <v>13</v>
      </c>
      <c r="D1647" s="374">
        <v>7</v>
      </c>
      <c r="E1647" s="374">
        <v>9</v>
      </c>
      <c r="F1647" s="374">
        <v>2016</v>
      </c>
      <c r="G1647" s="375">
        <v>2221.4038</v>
      </c>
    </row>
    <row r="1648" spans="3:7" s="27" customFormat="1" x14ac:dyDescent="0.2">
      <c r="C1648" s="374">
        <v>14</v>
      </c>
      <c r="D1648" s="374">
        <v>7</v>
      </c>
      <c r="E1648" s="374">
        <v>9</v>
      </c>
      <c r="F1648" s="374">
        <v>2016</v>
      </c>
      <c r="G1648" s="375">
        <v>2199.6635999999999</v>
      </c>
    </row>
    <row r="1649" spans="3:7" s="27" customFormat="1" x14ac:dyDescent="0.2">
      <c r="C1649" s="374">
        <v>15</v>
      </c>
      <c r="D1649" s="374">
        <v>7</v>
      </c>
      <c r="E1649" s="374">
        <v>9</v>
      </c>
      <c r="F1649" s="374">
        <v>2016</v>
      </c>
      <c r="G1649" s="375">
        <v>2172.7303999999999</v>
      </c>
    </row>
    <row r="1650" spans="3:7" s="27" customFormat="1" x14ac:dyDescent="0.2">
      <c r="C1650" s="374">
        <v>16</v>
      </c>
      <c r="D1650" s="374">
        <v>7</v>
      </c>
      <c r="E1650" s="374">
        <v>9</v>
      </c>
      <c r="F1650" s="374">
        <v>2016</v>
      </c>
      <c r="G1650" s="375">
        <v>2193.0070000000001</v>
      </c>
    </row>
    <row r="1651" spans="3:7" s="27" customFormat="1" x14ac:dyDescent="0.2">
      <c r="C1651" s="374">
        <v>17</v>
      </c>
      <c r="D1651" s="374">
        <v>7</v>
      </c>
      <c r="E1651" s="374">
        <v>9</v>
      </c>
      <c r="F1651" s="374">
        <v>2016</v>
      </c>
      <c r="G1651" s="375">
        <v>2213.4809</v>
      </c>
    </row>
    <row r="1652" spans="3:7" s="27" customFormat="1" x14ac:dyDescent="0.2">
      <c r="C1652" s="374">
        <v>18</v>
      </c>
      <c r="D1652" s="374">
        <v>7</v>
      </c>
      <c r="E1652" s="374">
        <v>9</v>
      </c>
      <c r="F1652" s="374">
        <v>2016</v>
      </c>
      <c r="G1652" s="375">
        <v>2206.3157000000001</v>
      </c>
    </row>
    <row r="1653" spans="3:7" s="27" customFormat="1" x14ac:dyDescent="0.2">
      <c r="C1653" s="374">
        <v>19</v>
      </c>
      <c r="D1653" s="374">
        <v>7</v>
      </c>
      <c r="E1653" s="374">
        <v>9</v>
      </c>
      <c r="F1653" s="374">
        <v>2016</v>
      </c>
      <c r="G1653" s="375">
        <v>2215.0373</v>
      </c>
    </row>
    <row r="1654" spans="3:7" s="27" customFormat="1" x14ac:dyDescent="0.2">
      <c r="C1654" s="374">
        <v>20</v>
      </c>
      <c r="D1654" s="374">
        <v>7</v>
      </c>
      <c r="E1654" s="374">
        <v>9</v>
      </c>
      <c r="F1654" s="374">
        <v>2016</v>
      </c>
      <c r="G1654" s="375">
        <v>2250.6889999999999</v>
      </c>
    </row>
    <row r="1655" spans="3:7" s="27" customFormat="1" x14ac:dyDescent="0.2">
      <c r="C1655" s="374">
        <v>21</v>
      </c>
      <c r="D1655" s="374">
        <v>7</v>
      </c>
      <c r="E1655" s="374">
        <v>9</v>
      </c>
      <c r="F1655" s="374">
        <v>2016</v>
      </c>
      <c r="G1655" s="375">
        <v>2300.4133999999999</v>
      </c>
    </row>
    <row r="1656" spans="3:7" s="27" customFormat="1" x14ac:dyDescent="0.2">
      <c r="C1656" s="374">
        <v>22</v>
      </c>
      <c r="D1656" s="374">
        <v>7</v>
      </c>
      <c r="E1656" s="374">
        <v>9</v>
      </c>
      <c r="F1656" s="374">
        <v>2016</v>
      </c>
      <c r="G1656" s="375">
        <v>2335.3009000000002</v>
      </c>
    </row>
    <row r="1657" spans="3:7" s="27" customFormat="1" x14ac:dyDescent="0.2">
      <c r="C1657" s="374">
        <v>23</v>
      </c>
      <c r="D1657" s="374">
        <v>7</v>
      </c>
      <c r="E1657" s="374">
        <v>9</v>
      </c>
      <c r="F1657" s="374">
        <v>2016</v>
      </c>
      <c r="G1657" s="375">
        <v>2358.8497000000002</v>
      </c>
    </row>
    <row r="1658" spans="3:7" s="27" customFormat="1" x14ac:dyDescent="0.2">
      <c r="C1658" s="374">
        <v>24</v>
      </c>
      <c r="D1658" s="374">
        <v>7</v>
      </c>
      <c r="E1658" s="374">
        <v>9</v>
      </c>
      <c r="F1658" s="374">
        <v>2016</v>
      </c>
      <c r="G1658" s="375">
        <v>2346.1284999999998</v>
      </c>
    </row>
    <row r="1659" spans="3:7" s="27" customFormat="1" x14ac:dyDescent="0.2">
      <c r="C1659" s="374">
        <v>1</v>
      </c>
      <c r="D1659" s="374">
        <v>8</v>
      </c>
      <c r="E1659" s="374">
        <v>9</v>
      </c>
      <c r="F1659" s="374">
        <v>2016</v>
      </c>
      <c r="G1659" s="375">
        <v>2341.7885999999999</v>
      </c>
    </row>
    <row r="1660" spans="3:7" s="27" customFormat="1" x14ac:dyDescent="0.2">
      <c r="C1660" s="374">
        <v>2</v>
      </c>
      <c r="D1660" s="374">
        <v>8</v>
      </c>
      <c r="E1660" s="374">
        <v>9</v>
      </c>
      <c r="F1660" s="374">
        <v>2016</v>
      </c>
      <c r="G1660" s="375">
        <v>2308.6498999999999</v>
      </c>
    </row>
    <row r="1661" spans="3:7" s="27" customFormat="1" x14ac:dyDescent="0.2">
      <c r="C1661" s="374">
        <v>3</v>
      </c>
      <c r="D1661" s="374">
        <v>8</v>
      </c>
      <c r="E1661" s="374">
        <v>9</v>
      </c>
      <c r="F1661" s="374">
        <v>2016</v>
      </c>
      <c r="G1661" s="375">
        <v>2289.1491999999998</v>
      </c>
    </row>
    <row r="1662" spans="3:7" s="27" customFormat="1" x14ac:dyDescent="0.2">
      <c r="C1662" s="374">
        <v>4</v>
      </c>
      <c r="D1662" s="374">
        <v>8</v>
      </c>
      <c r="E1662" s="374">
        <v>9</v>
      </c>
      <c r="F1662" s="374">
        <v>2016</v>
      </c>
      <c r="G1662" s="375">
        <v>2293.2195999999999</v>
      </c>
    </row>
    <row r="1663" spans="3:7" s="27" customFormat="1" x14ac:dyDescent="0.2">
      <c r="C1663" s="374">
        <v>5</v>
      </c>
      <c r="D1663" s="374">
        <v>8</v>
      </c>
      <c r="E1663" s="374">
        <v>9</v>
      </c>
      <c r="F1663" s="374">
        <v>2016</v>
      </c>
      <c r="G1663" s="375">
        <v>2304.0185999999999</v>
      </c>
    </row>
    <row r="1664" spans="3:7" s="27" customFormat="1" x14ac:dyDescent="0.2">
      <c r="C1664" s="374">
        <v>6</v>
      </c>
      <c r="D1664" s="374">
        <v>8</v>
      </c>
      <c r="E1664" s="374">
        <v>9</v>
      </c>
      <c r="F1664" s="374">
        <v>2016</v>
      </c>
      <c r="G1664" s="375">
        <v>2293.8854000000001</v>
      </c>
    </row>
    <row r="1665" spans="3:7" s="27" customFormat="1" x14ac:dyDescent="0.2">
      <c r="C1665" s="374">
        <v>7</v>
      </c>
      <c r="D1665" s="374">
        <v>8</v>
      </c>
      <c r="E1665" s="374">
        <v>9</v>
      </c>
      <c r="F1665" s="374">
        <v>2016</v>
      </c>
      <c r="G1665" s="375">
        <v>2338.9263000000001</v>
      </c>
    </row>
    <row r="1666" spans="3:7" s="27" customFormat="1" x14ac:dyDescent="0.2">
      <c r="C1666" s="374">
        <v>8</v>
      </c>
      <c r="D1666" s="374">
        <v>8</v>
      </c>
      <c r="E1666" s="374">
        <v>9</v>
      </c>
      <c r="F1666" s="374">
        <v>2016</v>
      </c>
      <c r="G1666" s="375">
        <v>2315.4135000000001</v>
      </c>
    </row>
    <row r="1667" spans="3:7" s="27" customFormat="1" x14ac:dyDescent="0.2">
      <c r="C1667" s="374">
        <v>9</v>
      </c>
      <c r="D1667" s="374">
        <v>8</v>
      </c>
      <c r="E1667" s="374">
        <v>9</v>
      </c>
      <c r="F1667" s="374">
        <v>2016</v>
      </c>
      <c r="G1667" s="375">
        <v>2285.2574</v>
      </c>
    </row>
    <row r="1668" spans="3:7" s="27" customFormat="1" x14ac:dyDescent="0.2">
      <c r="C1668" s="374">
        <v>10</v>
      </c>
      <c r="D1668" s="374">
        <v>8</v>
      </c>
      <c r="E1668" s="374">
        <v>9</v>
      </c>
      <c r="F1668" s="374">
        <v>2016</v>
      </c>
      <c r="G1668" s="375">
        <v>2310.8184999999999</v>
      </c>
    </row>
    <row r="1669" spans="3:7" s="27" customFormat="1" x14ac:dyDescent="0.2">
      <c r="C1669" s="374">
        <v>11</v>
      </c>
      <c r="D1669" s="374">
        <v>8</v>
      </c>
      <c r="E1669" s="374">
        <v>9</v>
      </c>
      <c r="F1669" s="374">
        <v>2016</v>
      </c>
      <c r="G1669" s="375">
        <v>2304.2829999999999</v>
      </c>
    </row>
    <row r="1670" spans="3:7" s="27" customFormat="1" x14ac:dyDescent="0.2">
      <c r="C1670" s="374">
        <v>12</v>
      </c>
      <c r="D1670" s="374">
        <v>8</v>
      </c>
      <c r="E1670" s="374">
        <v>9</v>
      </c>
      <c r="F1670" s="374">
        <v>2016</v>
      </c>
      <c r="G1670" s="375">
        <v>2256.5544</v>
      </c>
    </row>
    <row r="1671" spans="3:7" s="27" customFormat="1" x14ac:dyDescent="0.2">
      <c r="C1671" s="374">
        <v>13</v>
      </c>
      <c r="D1671" s="374">
        <v>8</v>
      </c>
      <c r="E1671" s="374">
        <v>9</v>
      </c>
      <c r="F1671" s="374">
        <v>2016</v>
      </c>
      <c r="G1671" s="375">
        <v>2235.9906000000001</v>
      </c>
    </row>
    <row r="1672" spans="3:7" s="27" customFormat="1" x14ac:dyDescent="0.2">
      <c r="C1672" s="374">
        <v>14</v>
      </c>
      <c r="D1672" s="374">
        <v>8</v>
      </c>
      <c r="E1672" s="374">
        <v>9</v>
      </c>
      <c r="F1672" s="374">
        <v>2016</v>
      </c>
      <c r="G1672" s="375">
        <v>2263.8647999999998</v>
      </c>
    </row>
    <row r="1673" spans="3:7" s="27" customFormat="1" x14ac:dyDescent="0.2">
      <c r="C1673" s="374">
        <v>15</v>
      </c>
      <c r="D1673" s="374">
        <v>8</v>
      </c>
      <c r="E1673" s="374">
        <v>9</v>
      </c>
      <c r="F1673" s="374">
        <v>2016</v>
      </c>
      <c r="G1673" s="375">
        <v>2280.5996</v>
      </c>
    </row>
    <row r="1674" spans="3:7" s="27" customFormat="1" x14ac:dyDescent="0.2">
      <c r="C1674" s="374">
        <v>16</v>
      </c>
      <c r="D1674" s="374">
        <v>8</v>
      </c>
      <c r="E1674" s="374">
        <v>9</v>
      </c>
      <c r="F1674" s="374">
        <v>2016</v>
      </c>
      <c r="G1674" s="375">
        <v>2278.9830999999999</v>
      </c>
    </row>
    <row r="1675" spans="3:7" s="27" customFormat="1" x14ac:dyDescent="0.2">
      <c r="C1675" s="374">
        <v>17</v>
      </c>
      <c r="D1675" s="374">
        <v>8</v>
      </c>
      <c r="E1675" s="374">
        <v>9</v>
      </c>
      <c r="F1675" s="374">
        <v>2016</v>
      </c>
      <c r="G1675" s="375">
        <v>2238.5482000000002</v>
      </c>
    </row>
    <row r="1676" spans="3:7" s="27" customFormat="1" x14ac:dyDescent="0.2">
      <c r="C1676" s="374">
        <v>18</v>
      </c>
      <c r="D1676" s="374">
        <v>8</v>
      </c>
      <c r="E1676" s="374">
        <v>9</v>
      </c>
      <c r="F1676" s="374">
        <v>2016</v>
      </c>
      <c r="G1676" s="375">
        <v>2262.087</v>
      </c>
    </row>
    <row r="1677" spans="3:7" s="27" customFormat="1" x14ac:dyDescent="0.2">
      <c r="C1677" s="374">
        <v>19</v>
      </c>
      <c r="D1677" s="374">
        <v>8</v>
      </c>
      <c r="E1677" s="374">
        <v>9</v>
      </c>
      <c r="F1677" s="374">
        <v>2016</v>
      </c>
      <c r="G1677" s="375">
        <v>2294.0688</v>
      </c>
    </row>
    <row r="1678" spans="3:7" s="27" customFormat="1" x14ac:dyDescent="0.2">
      <c r="C1678" s="374">
        <v>20</v>
      </c>
      <c r="D1678" s="374">
        <v>8</v>
      </c>
      <c r="E1678" s="374">
        <v>9</v>
      </c>
      <c r="F1678" s="374">
        <v>2016</v>
      </c>
      <c r="G1678" s="375">
        <v>2368.9612000000002</v>
      </c>
    </row>
    <row r="1679" spans="3:7" s="27" customFormat="1" x14ac:dyDescent="0.2">
      <c r="C1679" s="374">
        <v>21</v>
      </c>
      <c r="D1679" s="374">
        <v>8</v>
      </c>
      <c r="E1679" s="374">
        <v>9</v>
      </c>
      <c r="F1679" s="374">
        <v>2016</v>
      </c>
      <c r="G1679" s="375">
        <v>2417.6601999999998</v>
      </c>
    </row>
    <row r="1680" spans="3:7" s="27" customFormat="1" x14ac:dyDescent="0.2">
      <c r="C1680" s="374">
        <v>22</v>
      </c>
      <c r="D1680" s="374">
        <v>8</v>
      </c>
      <c r="E1680" s="374">
        <v>9</v>
      </c>
      <c r="F1680" s="374">
        <v>2016</v>
      </c>
      <c r="G1680" s="375">
        <v>2420.2483999999999</v>
      </c>
    </row>
    <row r="1681" spans="3:7" s="27" customFormat="1" x14ac:dyDescent="0.2">
      <c r="C1681" s="374">
        <v>23</v>
      </c>
      <c r="D1681" s="374">
        <v>8</v>
      </c>
      <c r="E1681" s="374">
        <v>9</v>
      </c>
      <c r="F1681" s="374">
        <v>2016</v>
      </c>
      <c r="G1681" s="375">
        <v>2431.6714000000002</v>
      </c>
    </row>
    <row r="1682" spans="3:7" s="27" customFormat="1" x14ac:dyDescent="0.2">
      <c r="C1682" s="374">
        <v>24</v>
      </c>
      <c r="D1682" s="374">
        <v>8</v>
      </c>
      <c r="E1682" s="374">
        <v>9</v>
      </c>
      <c r="F1682" s="374">
        <v>2016</v>
      </c>
      <c r="G1682" s="375">
        <v>2430.1387</v>
      </c>
    </row>
    <row r="1683" spans="3:7" s="27" customFormat="1" x14ac:dyDescent="0.2">
      <c r="C1683" s="374">
        <v>1</v>
      </c>
      <c r="D1683" s="374">
        <v>9</v>
      </c>
      <c r="E1683" s="374">
        <v>9</v>
      </c>
      <c r="F1683" s="374">
        <v>2016</v>
      </c>
      <c r="G1683" s="375">
        <v>2409.2550999999999</v>
      </c>
    </row>
    <row r="1684" spans="3:7" s="27" customFormat="1" x14ac:dyDescent="0.2">
      <c r="C1684" s="374">
        <v>2</v>
      </c>
      <c r="D1684" s="374">
        <v>9</v>
      </c>
      <c r="E1684" s="374">
        <v>9</v>
      </c>
      <c r="F1684" s="374">
        <v>2016</v>
      </c>
      <c r="G1684" s="375">
        <v>2354.4515999999999</v>
      </c>
    </row>
    <row r="1685" spans="3:7" s="27" customFormat="1" x14ac:dyDescent="0.2">
      <c r="C1685" s="374">
        <v>3</v>
      </c>
      <c r="D1685" s="374">
        <v>9</v>
      </c>
      <c r="E1685" s="374">
        <v>9</v>
      </c>
      <c r="F1685" s="374">
        <v>2016</v>
      </c>
      <c r="G1685" s="375">
        <v>2328.4117999999999</v>
      </c>
    </row>
    <row r="1686" spans="3:7" s="27" customFormat="1" x14ac:dyDescent="0.2">
      <c r="C1686" s="374">
        <v>4</v>
      </c>
      <c r="D1686" s="374">
        <v>9</v>
      </c>
      <c r="E1686" s="374">
        <v>9</v>
      </c>
      <c r="F1686" s="374">
        <v>2016</v>
      </c>
      <c r="G1686" s="375">
        <v>2334.9470999999999</v>
      </c>
    </row>
    <row r="1687" spans="3:7" s="27" customFormat="1" x14ac:dyDescent="0.2">
      <c r="C1687" s="374">
        <v>5</v>
      </c>
      <c r="D1687" s="374">
        <v>9</v>
      </c>
      <c r="E1687" s="374">
        <v>9</v>
      </c>
      <c r="F1687" s="374">
        <v>2016</v>
      </c>
      <c r="G1687" s="375">
        <v>2339.4987000000001</v>
      </c>
    </row>
    <row r="1688" spans="3:7" s="27" customFormat="1" x14ac:dyDescent="0.2">
      <c r="C1688" s="374">
        <v>6</v>
      </c>
      <c r="D1688" s="374">
        <v>9</v>
      </c>
      <c r="E1688" s="374">
        <v>9</v>
      </c>
      <c r="F1688" s="374">
        <v>2016</v>
      </c>
      <c r="G1688" s="375">
        <v>2335.4196999999999</v>
      </c>
    </row>
    <row r="1689" spans="3:7" s="27" customFormat="1" x14ac:dyDescent="0.2">
      <c r="C1689" s="374">
        <v>7</v>
      </c>
      <c r="D1689" s="374">
        <v>9</v>
      </c>
      <c r="E1689" s="374">
        <v>9</v>
      </c>
      <c r="F1689" s="374">
        <v>2016</v>
      </c>
      <c r="G1689" s="375">
        <v>2360.8015999999998</v>
      </c>
    </row>
    <row r="1690" spans="3:7" s="27" customFormat="1" x14ac:dyDescent="0.2">
      <c r="C1690" s="374">
        <v>8</v>
      </c>
      <c r="D1690" s="374">
        <v>9</v>
      </c>
      <c r="E1690" s="374">
        <v>9</v>
      </c>
      <c r="F1690" s="374">
        <v>2016</v>
      </c>
      <c r="G1690" s="375">
        <v>2353.9551000000001</v>
      </c>
    </row>
    <row r="1691" spans="3:7" s="27" customFormat="1" x14ac:dyDescent="0.2">
      <c r="C1691" s="374">
        <v>9</v>
      </c>
      <c r="D1691" s="374">
        <v>9</v>
      </c>
      <c r="E1691" s="374">
        <v>9</v>
      </c>
      <c r="F1691" s="374">
        <v>2016</v>
      </c>
      <c r="G1691" s="375">
        <v>2347.4447</v>
      </c>
    </row>
    <row r="1692" spans="3:7" s="27" customFormat="1" x14ac:dyDescent="0.2">
      <c r="C1692" s="374">
        <v>10</v>
      </c>
      <c r="D1692" s="374">
        <v>9</v>
      </c>
      <c r="E1692" s="374">
        <v>9</v>
      </c>
      <c r="F1692" s="374">
        <v>2016</v>
      </c>
      <c r="G1692" s="375">
        <v>2383.1001000000001</v>
      </c>
    </row>
    <row r="1693" spans="3:7" s="27" customFormat="1" x14ac:dyDescent="0.2">
      <c r="C1693" s="374">
        <v>11</v>
      </c>
      <c r="D1693" s="374">
        <v>9</v>
      </c>
      <c r="E1693" s="374">
        <v>9</v>
      </c>
      <c r="F1693" s="374">
        <v>2016</v>
      </c>
      <c r="G1693" s="375">
        <v>2365.5135</v>
      </c>
    </row>
    <row r="1694" spans="3:7" s="27" customFormat="1" x14ac:dyDescent="0.2">
      <c r="C1694" s="374">
        <v>12</v>
      </c>
      <c r="D1694" s="374">
        <v>9</v>
      </c>
      <c r="E1694" s="374">
        <v>9</v>
      </c>
      <c r="F1694" s="374">
        <v>2016</v>
      </c>
      <c r="G1694" s="375">
        <v>2358.8235</v>
      </c>
    </row>
    <row r="1695" spans="3:7" s="27" customFormat="1" x14ac:dyDescent="0.2">
      <c r="C1695" s="374">
        <v>13</v>
      </c>
      <c r="D1695" s="374">
        <v>9</v>
      </c>
      <c r="E1695" s="374">
        <v>9</v>
      </c>
      <c r="F1695" s="374">
        <v>2016</v>
      </c>
      <c r="G1695" s="375">
        <v>2334.1269000000002</v>
      </c>
    </row>
    <row r="1696" spans="3:7" s="27" customFormat="1" x14ac:dyDescent="0.2">
      <c r="C1696" s="374">
        <v>14</v>
      </c>
      <c r="D1696" s="374">
        <v>9</v>
      </c>
      <c r="E1696" s="374">
        <v>9</v>
      </c>
      <c r="F1696" s="374">
        <v>2016</v>
      </c>
      <c r="G1696" s="375">
        <v>2309.6756999999998</v>
      </c>
    </row>
    <row r="1697" spans="3:7" s="27" customFormat="1" x14ac:dyDescent="0.2">
      <c r="C1697" s="374">
        <v>15</v>
      </c>
      <c r="D1697" s="374">
        <v>9</v>
      </c>
      <c r="E1697" s="374">
        <v>9</v>
      </c>
      <c r="F1697" s="374">
        <v>2016</v>
      </c>
      <c r="G1697" s="375">
        <v>2320.2004999999999</v>
      </c>
    </row>
    <row r="1698" spans="3:7" s="27" customFormat="1" x14ac:dyDescent="0.2">
      <c r="C1698" s="374">
        <v>16</v>
      </c>
      <c r="D1698" s="374">
        <v>9</v>
      </c>
      <c r="E1698" s="374">
        <v>9</v>
      </c>
      <c r="F1698" s="374">
        <v>2016</v>
      </c>
      <c r="G1698" s="375">
        <v>2330.8051999999998</v>
      </c>
    </row>
    <row r="1699" spans="3:7" s="27" customFormat="1" x14ac:dyDescent="0.2">
      <c r="C1699" s="374">
        <v>17</v>
      </c>
      <c r="D1699" s="374">
        <v>9</v>
      </c>
      <c r="E1699" s="374">
        <v>9</v>
      </c>
      <c r="F1699" s="374">
        <v>2016</v>
      </c>
      <c r="G1699" s="375">
        <v>2331.2694999999999</v>
      </c>
    </row>
    <row r="1700" spans="3:7" s="27" customFormat="1" x14ac:dyDescent="0.2">
      <c r="C1700" s="374">
        <v>18</v>
      </c>
      <c r="D1700" s="374">
        <v>9</v>
      </c>
      <c r="E1700" s="374">
        <v>9</v>
      </c>
      <c r="F1700" s="374">
        <v>2016</v>
      </c>
      <c r="G1700" s="375">
        <v>2319.9250999999999</v>
      </c>
    </row>
    <row r="1701" spans="3:7" s="27" customFormat="1" x14ac:dyDescent="0.2">
      <c r="C1701" s="374">
        <v>19</v>
      </c>
      <c r="D1701" s="374">
        <v>9</v>
      </c>
      <c r="E1701" s="374">
        <v>9</v>
      </c>
      <c r="F1701" s="374">
        <v>2016</v>
      </c>
      <c r="G1701" s="375">
        <v>2255.8213999999998</v>
      </c>
    </row>
    <row r="1702" spans="3:7" s="27" customFormat="1" x14ac:dyDescent="0.2">
      <c r="C1702" s="374">
        <v>20</v>
      </c>
      <c r="D1702" s="374">
        <v>9</v>
      </c>
      <c r="E1702" s="374">
        <v>9</v>
      </c>
      <c r="F1702" s="374">
        <v>2016</v>
      </c>
      <c r="G1702" s="375">
        <v>2306.8782000000001</v>
      </c>
    </row>
    <row r="1703" spans="3:7" s="27" customFormat="1" x14ac:dyDescent="0.2">
      <c r="C1703" s="374">
        <v>21</v>
      </c>
      <c r="D1703" s="374">
        <v>9</v>
      </c>
      <c r="E1703" s="374">
        <v>9</v>
      </c>
      <c r="F1703" s="374">
        <v>2016</v>
      </c>
      <c r="G1703" s="375">
        <v>2403.6574999999998</v>
      </c>
    </row>
    <row r="1704" spans="3:7" s="27" customFormat="1" x14ac:dyDescent="0.2">
      <c r="C1704" s="374">
        <v>22</v>
      </c>
      <c r="D1704" s="374">
        <v>9</v>
      </c>
      <c r="E1704" s="374">
        <v>9</v>
      </c>
      <c r="F1704" s="374">
        <v>2016</v>
      </c>
      <c r="G1704" s="375">
        <v>2395.3616000000002</v>
      </c>
    </row>
    <row r="1705" spans="3:7" s="27" customFormat="1" x14ac:dyDescent="0.2">
      <c r="C1705" s="374">
        <v>23</v>
      </c>
      <c r="D1705" s="374">
        <v>9</v>
      </c>
      <c r="E1705" s="374">
        <v>9</v>
      </c>
      <c r="F1705" s="374">
        <v>2016</v>
      </c>
      <c r="G1705" s="375">
        <v>2420.2986999999998</v>
      </c>
    </row>
    <row r="1706" spans="3:7" s="27" customFormat="1" x14ac:dyDescent="0.2">
      <c r="C1706" s="374">
        <v>24</v>
      </c>
      <c r="D1706" s="374">
        <v>9</v>
      </c>
      <c r="E1706" s="374">
        <v>9</v>
      </c>
      <c r="F1706" s="374">
        <v>2016</v>
      </c>
      <c r="G1706" s="375">
        <v>2420.9627999999998</v>
      </c>
    </row>
    <row r="1707" spans="3:7" s="27" customFormat="1" x14ac:dyDescent="0.2">
      <c r="C1707" s="374">
        <v>1</v>
      </c>
      <c r="D1707" s="374">
        <v>10</v>
      </c>
      <c r="E1707" s="374">
        <v>9</v>
      </c>
      <c r="F1707" s="374">
        <v>2016</v>
      </c>
      <c r="G1707" s="375">
        <v>2390.7285999999999</v>
      </c>
    </row>
    <row r="1708" spans="3:7" s="27" customFormat="1" x14ac:dyDescent="0.2">
      <c r="C1708" s="374">
        <v>2</v>
      </c>
      <c r="D1708" s="374">
        <v>10</v>
      </c>
      <c r="E1708" s="374">
        <v>9</v>
      </c>
      <c r="F1708" s="374">
        <v>2016</v>
      </c>
      <c r="G1708" s="375">
        <v>2337.1145999999999</v>
      </c>
    </row>
    <row r="1709" spans="3:7" s="27" customFormat="1" x14ac:dyDescent="0.2">
      <c r="C1709" s="374">
        <v>3</v>
      </c>
      <c r="D1709" s="374">
        <v>10</v>
      </c>
      <c r="E1709" s="374">
        <v>9</v>
      </c>
      <c r="F1709" s="374">
        <v>2016</v>
      </c>
      <c r="G1709" s="375">
        <v>2328.4344000000001</v>
      </c>
    </row>
    <row r="1710" spans="3:7" s="27" customFormat="1" x14ac:dyDescent="0.2">
      <c r="C1710" s="374">
        <v>4</v>
      </c>
      <c r="D1710" s="374">
        <v>10</v>
      </c>
      <c r="E1710" s="374">
        <v>9</v>
      </c>
      <c r="F1710" s="374">
        <v>2016</v>
      </c>
      <c r="G1710" s="375">
        <v>2342.5032999999999</v>
      </c>
    </row>
    <row r="1711" spans="3:7" s="27" customFormat="1" x14ac:dyDescent="0.2">
      <c r="C1711" s="374">
        <v>5</v>
      </c>
      <c r="D1711" s="374">
        <v>10</v>
      </c>
      <c r="E1711" s="374">
        <v>9</v>
      </c>
      <c r="F1711" s="374">
        <v>2016</v>
      </c>
      <c r="G1711" s="375">
        <v>2330.1044000000002</v>
      </c>
    </row>
    <row r="1712" spans="3:7" s="27" customFormat="1" x14ac:dyDescent="0.2">
      <c r="C1712" s="374">
        <v>6</v>
      </c>
      <c r="D1712" s="374">
        <v>10</v>
      </c>
      <c r="E1712" s="374">
        <v>9</v>
      </c>
      <c r="F1712" s="374">
        <v>2016</v>
      </c>
      <c r="G1712" s="375">
        <v>2334.0338999999999</v>
      </c>
    </row>
    <row r="1713" spans="3:7" s="27" customFormat="1" x14ac:dyDescent="0.2">
      <c r="C1713" s="374">
        <v>7</v>
      </c>
      <c r="D1713" s="374">
        <v>10</v>
      </c>
      <c r="E1713" s="374">
        <v>9</v>
      </c>
      <c r="F1713" s="374">
        <v>2016</v>
      </c>
      <c r="G1713" s="375">
        <v>2351.9793</v>
      </c>
    </row>
    <row r="1714" spans="3:7" s="27" customFormat="1" x14ac:dyDescent="0.2">
      <c r="C1714" s="374">
        <v>8</v>
      </c>
      <c r="D1714" s="374">
        <v>10</v>
      </c>
      <c r="E1714" s="374">
        <v>9</v>
      </c>
      <c r="F1714" s="374">
        <v>2016</v>
      </c>
      <c r="G1714" s="375">
        <v>2334.3278</v>
      </c>
    </row>
    <row r="1715" spans="3:7" s="27" customFormat="1" x14ac:dyDescent="0.2">
      <c r="C1715" s="374">
        <v>9</v>
      </c>
      <c r="D1715" s="374">
        <v>10</v>
      </c>
      <c r="E1715" s="374">
        <v>9</v>
      </c>
      <c r="F1715" s="374">
        <v>2016</v>
      </c>
      <c r="G1715" s="375">
        <v>2315.1806999999999</v>
      </c>
    </row>
    <row r="1716" spans="3:7" s="27" customFormat="1" x14ac:dyDescent="0.2">
      <c r="C1716" s="374">
        <v>10</v>
      </c>
      <c r="D1716" s="374">
        <v>10</v>
      </c>
      <c r="E1716" s="374">
        <v>9</v>
      </c>
      <c r="F1716" s="374">
        <v>2016</v>
      </c>
      <c r="G1716" s="375">
        <v>2320.1165000000001</v>
      </c>
    </row>
    <row r="1717" spans="3:7" s="27" customFormat="1" x14ac:dyDescent="0.2">
      <c r="C1717" s="374">
        <v>11</v>
      </c>
      <c r="D1717" s="374">
        <v>10</v>
      </c>
      <c r="E1717" s="374">
        <v>9</v>
      </c>
      <c r="F1717" s="374">
        <v>2016</v>
      </c>
      <c r="G1717" s="375">
        <v>2307.5646000000002</v>
      </c>
    </row>
    <row r="1718" spans="3:7" s="27" customFormat="1" x14ac:dyDescent="0.2">
      <c r="C1718" s="374">
        <v>12</v>
      </c>
      <c r="D1718" s="374">
        <v>10</v>
      </c>
      <c r="E1718" s="374">
        <v>9</v>
      </c>
      <c r="F1718" s="374">
        <v>2016</v>
      </c>
      <c r="G1718" s="375">
        <v>2319.2510000000002</v>
      </c>
    </row>
    <row r="1719" spans="3:7" s="27" customFormat="1" x14ac:dyDescent="0.2">
      <c r="C1719" s="374">
        <v>13</v>
      </c>
      <c r="D1719" s="374">
        <v>10</v>
      </c>
      <c r="E1719" s="374">
        <v>9</v>
      </c>
      <c r="F1719" s="374">
        <v>2016</v>
      </c>
      <c r="G1719" s="375">
        <v>2280.0257999999999</v>
      </c>
    </row>
    <row r="1720" spans="3:7" s="27" customFormat="1" x14ac:dyDescent="0.2">
      <c r="C1720" s="374">
        <v>14</v>
      </c>
      <c r="D1720" s="374">
        <v>10</v>
      </c>
      <c r="E1720" s="374">
        <v>9</v>
      </c>
      <c r="F1720" s="374">
        <v>2016</v>
      </c>
      <c r="G1720" s="375">
        <v>2306.5585999999998</v>
      </c>
    </row>
    <row r="1721" spans="3:7" s="27" customFormat="1" x14ac:dyDescent="0.2">
      <c r="C1721" s="374">
        <v>15</v>
      </c>
      <c r="D1721" s="374">
        <v>10</v>
      </c>
      <c r="E1721" s="374">
        <v>9</v>
      </c>
      <c r="F1721" s="374">
        <v>2016</v>
      </c>
      <c r="G1721" s="375">
        <v>2278.8099000000002</v>
      </c>
    </row>
    <row r="1722" spans="3:7" s="27" customFormat="1" x14ac:dyDescent="0.2">
      <c r="C1722" s="374">
        <v>16</v>
      </c>
      <c r="D1722" s="374">
        <v>10</v>
      </c>
      <c r="E1722" s="374">
        <v>9</v>
      </c>
      <c r="F1722" s="374">
        <v>2016</v>
      </c>
      <c r="G1722" s="375">
        <v>2267.3229999999999</v>
      </c>
    </row>
    <row r="1723" spans="3:7" s="27" customFormat="1" x14ac:dyDescent="0.2">
      <c r="C1723" s="374">
        <v>17</v>
      </c>
      <c r="D1723" s="374">
        <v>10</v>
      </c>
      <c r="E1723" s="374">
        <v>9</v>
      </c>
      <c r="F1723" s="374">
        <v>2016</v>
      </c>
      <c r="G1723" s="375">
        <v>2283.9989999999998</v>
      </c>
    </row>
    <row r="1724" spans="3:7" s="27" customFormat="1" x14ac:dyDescent="0.2">
      <c r="C1724" s="374">
        <v>18</v>
      </c>
      <c r="D1724" s="374">
        <v>10</v>
      </c>
      <c r="E1724" s="374">
        <v>9</v>
      </c>
      <c r="F1724" s="374">
        <v>2016</v>
      </c>
      <c r="G1724" s="375">
        <v>2264.6453999999999</v>
      </c>
    </row>
    <row r="1725" spans="3:7" s="27" customFormat="1" x14ac:dyDescent="0.2">
      <c r="C1725" s="374">
        <v>19</v>
      </c>
      <c r="D1725" s="374">
        <v>10</v>
      </c>
      <c r="E1725" s="374">
        <v>9</v>
      </c>
      <c r="F1725" s="374">
        <v>2016</v>
      </c>
      <c r="G1725" s="375">
        <v>2214.1624999999999</v>
      </c>
    </row>
    <row r="1726" spans="3:7" s="27" customFormat="1" x14ac:dyDescent="0.2">
      <c r="C1726" s="374">
        <v>20</v>
      </c>
      <c r="D1726" s="374">
        <v>10</v>
      </c>
      <c r="E1726" s="374">
        <v>9</v>
      </c>
      <c r="F1726" s="374">
        <v>2016</v>
      </c>
      <c r="G1726" s="375">
        <v>2280.1808000000001</v>
      </c>
    </row>
    <row r="1727" spans="3:7" s="27" customFormat="1" x14ac:dyDescent="0.2">
      <c r="C1727" s="374">
        <v>21</v>
      </c>
      <c r="D1727" s="374">
        <v>10</v>
      </c>
      <c r="E1727" s="374">
        <v>9</v>
      </c>
      <c r="F1727" s="374">
        <v>2016</v>
      </c>
      <c r="G1727" s="375">
        <v>2355.6078000000002</v>
      </c>
    </row>
    <row r="1728" spans="3:7" s="27" customFormat="1" x14ac:dyDescent="0.2">
      <c r="C1728" s="374">
        <v>22</v>
      </c>
      <c r="D1728" s="374">
        <v>10</v>
      </c>
      <c r="E1728" s="374">
        <v>9</v>
      </c>
      <c r="F1728" s="374">
        <v>2016</v>
      </c>
      <c r="G1728" s="375">
        <v>2391.2492000000002</v>
      </c>
    </row>
    <row r="1729" spans="3:7" s="27" customFormat="1" x14ac:dyDescent="0.2">
      <c r="C1729" s="374">
        <v>23</v>
      </c>
      <c r="D1729" s="374">
        <v>10</v>
      </c>
      <c r="E1729" s="374">
        <v>9</v>
      </c>
      <c r="F1729" s="374">
        <v>2016</v>
      </c>
      <c r="G1729" s="375">
        <v>2406.1867999999999</v>
      </c>
    </row>
    <row r="1730" spans="3:7" s="27" customFormat="1" x14ac:dyDescent="0.2">
      <c r="C1730" s="374">
        <v>24</v>
      </c>
      <c r="D1730" s="374">
        <v>10</v>
      </c>
      <c r="E1730" s="374">
        <v>9</v>
      </c>
      <c r="F1730" s="374">
        <v>2016</v>
      </c>
      <c r="G1730" s="375">
        <v>2419.3886000000002</v>
      </c>
    </row>
    <row r="1731" spans="3:7" s="27" customFormat="1" x14ac:dyDescent="0.2">
      <c r="C1731" s="374">
        <v>1</v>
      </c>
      <c r="D1731" s="374">
        <v>11</v>
      </c>
      <c r="E1731" s="374">
        <v>9</v>
      </c>
      <c r="F1731" s="374">
        <v>2016</v>
      </c>
      <c r="G1731" s="375">
        <v>2372.7136999999998</v>
      </c>
    </row>
    <row r="1732" spans="3:7" s="27" customFormat="1" x14ac:dyDescent="0.2">
      <c r="C1732" s="374">
        <v>2</v>
      </c>
      <c r="D1732" s="374">
        <v>11</v>
      </c>
      <c r="E1732" s="374">
        <v>9</v>
      </c>
      <c r="F1732" s="374">
        <v>2016</v>
      </c>
      <c r="G1732" s="375">
        <v>2370.4155000000001</v>
      </c>
    </row>
    <row r="1733" spans="3:7" s="27" customFormat="1" x14ac:dyDescent="0.2">
      <c r="C1733" s="374">
        <v>3</v>
      </c>
      <c r="D1733" s="374">
        <v>11</v>
      </c>
      <c r="E1733" s="374">
        <v>9</v>
      </c>
      <c r="F1733" s="374">
        <v>2016</v>
      </c>
      <c r="G1733" s="375">
        <v>2387.3283000000001</v>
      </c>
    </row>
    <row r="1734" spans="3:7" s="27" customFormat="1" x14ac:dyDescent="0.2">
      <c r="C1734" s="374">
        <v>4</v>
      </c>
      <c r="D1734" s="374">
        <v>11</v>
      </c>
      <c r="E1734" s="374">
        <v>9</v>
      </c>
      <c r="F1734" s="374">
        <v>2016</v>
      </c>
      <c r="G1734" s="375">
        <v>2359.5119</v>
      </c>
    </row>
    <row r="1735" spans="3:7" s="27" customFormat="1" x14ac:dyDescent="0.2">
      <c r="C1735" s="374">
        <v>5</v>
      </c>
      <c r="D1735" s="374">
        <v>11</v>
      </c>
      <c r="E1735" s="374">
        <v>9</v>
      </c>
      <c r="F1735" s="374">
        <v>2016</v>
      </c>
      <c r="G1735" s="375">
        <v>2371.4344999999998</v>
      </c>
    </row>
    <row r="1736" spans="3:7" s="27" customFormat="1" x14ac:dyDescent="0.2">
      <c r="C1736" s="374">
        <v>6</v>
      </c>
      <c r="D1736" s="374">
        <v>11</v>
      </c>
      <c r="E1736" s="374">
        <v>9</v>
      </c>
      <c r="F1736" s="374">
        <v>2016</v>
      </c>
      <c r="G1736" s="375">
        <v>2349.7541999999999</v>
      </c>
    </row>
    <row r="1737" spans="3:7" s="27" customFormat="1" x14ac:dyDescent="0.2">
      <c r="C1737" s="374">
        <v>7</v>
      </c>
      <c r="D1737" s="374">
        <v>11</v>
      </c>
      <c r="E1737" s="374">
        <v>9</v>
      </c>
      <c r="F1737" s="374">
        <v>2016</v>
      </c>
      <c r="G1737" s="375">
        <v>2372.8067000000001</v>
      </c>
    </row>
    <row r="1738" spans="3:7" s="27" customFormat="1" x14ac:dyDescent="0.2">
      <c r="C1738" s="374">
        <v>8</v>
      </c>
      <c r="D1738" s="374">
        <v>11</v>
      </c>
      <c r="E1738" s="374">
        <v>9</v>
      </c>
      <c r="F1738" s="374">
        <v>2016</v>
      </c>
      <c r="G1738" s="375">
        <v>2330.8784999999998</v>
      </c>
    </row>
    <row r="1739" spans="3:7" s="27" customFormat="1" x14ac:dyDescent="0.2">
      <c r="C1739" s="374">
        <v>9</v>
      </c>
      <c r="D1739" s="374">
        <v>11</v>
      </c>
      <c r="E1739" s="374">
        <v>9</v>
      </c>
      <c r="F1739" s="374">
        <v>2016</v>
      </c>
      <c r="G1739" s="375">
        <v>2324.7788</v>
      </c>
    </row>
    <row r="1740" spans="3:7" s="27" customFormat="1" x14ac:dyDescent="0.2">
      <c r="C1740" s="374">
        <v>10</v>
      </c>
      <c r="D1740" s="374">
        <v>11</v>
      </c>
      <c r="E1740" s="374">
        <v>9</v>
      </c>
      <c r="F1740" s="374">
        <v>2016</v>
      </c>
      <c r="G1740" s="375">
        <v>2330.9432999999999</v>
      </c>
    </row>
    <row r="1741" spans="3:7" s="27" customFormat="1" x14ac:dyDescent="0.2">
      <c r="C1741" s="374">
        <v>11</v>
      </c>
      <c r="D1741" s="374">
        <v>11</v>
      </c>
      <c r="E1741" s="374">
        <v>9</v>
      </c>
      <c r="F1741" s="374">
        <v>2016</v>
      </c>
      <c r="G1741" s="375">
        <v>2313.5907999999999</v>
      </c>
    </row>
    <row r="1742" spans="3:7" s="27" customFormat="1" x14ac:dyDescent="0.2">
      <c r="C1742" s="374">
        <v>12</v>
      </c>
      <c r="D1742" s="374">
        <v>11</v>
      </c>
      <c r="E1742" s="374">
        <v>9</v>
      </c>
      <c r="F1742" s="374">
        <v>2016</v>
      </c>
      <c r="G1742" s="375">
        <v>2323.8453</v>
      </c>
    </row>
    <row r="1743" spans="3:7" s="27" customFormat="1" x14ac:dyDescent="0.2">
      <c r="C1743" s="374">
        <v>13</v>
      </c>
      <c r="D1743" s="374">
        <v>11</v>
      </c>
      <c r="E1743" s="374">
        <v>9</v>
      </c>
      <c r="F1743" s="374">
        <v>2016</v>
      </c>
      <c r="G1743" s="375">
        <v>2317.8346000000001</v>
      </c>
    </row>
    <row r="1744" spans="3:7" s="27" customFormat="1" x14ac:dyDescent="0.2">
      <c r="C1744" s="374">
        <v>14</v>
      </c>
      <c r="D1744" s="374">
        <v>11</v>
      </c>
      <c r="E1744" s="374">
        <v>9</v>
      </c>
      <c r="F1744" s="374">
        <v>2016</v>
      </c>
      <c r="G1744" s="375">
        <v>2311.681</v>
      </c>
    </row>
    <row r="1745" spans="3:7" s="27" customFormat="1" x14ac:dyDescent="0.2">
      <c r="C1745" s="374">
        <v>15</v>
      </c>
      <c r="D1745" s="374">
        <v>11</v>
      </c>
      <c r="E1745" s="374">
        <v>9</v>
      </c>
      <c r="F1745" s="374">
        <v>2016</v>
      </c>
      <c r="G1745" s="375">
        <v>2319.8074999999999</v>
      </c>
    </row>
    <row r="1746" spans="3:7" s="27" customFormat="1" x14ac:dyDescent="0.2">
      <c r="C1746" s="374">
        <v>16</v>
      </c>
      <c r="D1746" s="374">
        <v>11</v>
      </c>
      <c r="E1746" s="374">
        <v>9</v>
      </c>
      <c r="F1746" s="374">
        <v>2016</v>
      </c>
      <c r="G1746" s="375">
        <v>2311.1828999999998</v>
      </c>
    </row>
    <row r="1747" spans="3:7" s="27" customFormat="1" x14ac:dyDescent="0.2">
      <c r="C1747" s="374">
        <v>17</v>
      </c>
      <c r="D1747" s="374">
        <v>11</v>
      </c>
      <c r="E1747" s="374">
        <v>9</v>
      </c>
      <c r="F1747" s="374">
        <v>2016</v>
      </c>
      <c r="G1747" s="375">
        <v>2316.1860999999999</v>
      </c>
    </row>
    <row r="1748" spans="3:7" s="27" customFormat="1" x14ac:dyDescent="0.2">
      <c r="C1748" s="374">
        <v>18</v>
      </c>
      <c r="D1748" s="374">
        <v>11</v>
      </c>
      <c r="E1748" s="374">
        <v>9</v>
      </c>
      <c r="F1748" s="374">
        <v>2016</v>
      </c>
      <c r="G1748" s="375">
        <v>2273.9612999999999</v>
      </c>
    </row>
    <row r="1749" spans="3:7" s="27" customFormat="1" x14ac:dyDescent="0.2">
      <c r="C1749" s="374">
        <v>19</v>
      </c>
      <c r="D1749" s="374">
        <v>11</v>
      </c>
      <c r="E1749" s="374">
        <v>9</v>
      </c>
      <c r="F1749" s="374">
        <v>2016</v>
      </c>
      <c r="G1749" s="375">
        <v>2307.0165000000002</v>
      </c>
    </row>
    <row r="1750" spans="3:7" s="27" customFormat="1" x14ac:dyDescent="0.2">
      <c r="C1750" s="374">
        <v>20</v>
      </c>
      <c r="D1750" s="374">
        <v>11</v>
      </c>
      <c r="E1750" s="374">
        <v>9</v>
      </c>
      <c r="F1750" s="374">
        <v>2016</v>
      </c>
      <c r="G1750" s="375">
        <v>2377.5792999999999</v>
      </c>
    </row>
    <row r="1751" spans="3:7" s="27" customFormat="1" x14ac:dyDescent="0.2">
      <c r="C1751" s="374">
        <v>21</v>
      </c>
      <c r="D1751" s="374">
        <v>11</v>
      </c>
      <c r="E1751" s="374">
        <v>9</v>
      </c>
      <c r="F1751" s="374">
        <v>2016</v>
      </c>
      <c r="G1751" s="375">
        <v>2386.2220000000002</v>
      </c>
    </row>
    <row r="1752" spans="3:7" s="27" customFormat="1" x14ac:dyDescent="0.2">
      <c r="C1752" s="374">
        <v>22</v>
      </c>
      <c r="D1752" s="374">
        <v>11</v>
      </c>
      <c r="E1752" s="374">
        <v>9</v>
      </c>
      <c r="F1752" s="374">
        <v>2016</v>
      </c>
      <c r="G1752" s="375">
        <v>2408.0041000000001</v>
      </c>
    </row>
    <row r="1753" spans="3:7" s="27" customFormat="1" x14ac:dyDescent="0.2">
      <c r="C1753" s="374">
        <v>23</v>
      </c>
      <c r="D1753" s="374">
        <v>11</v>
      </c>
      <c r="E1753" s="374">
        <v>9</v>
      </c>
      <c r="F1753" s="374">
        <v>2016</v>
      </c>
      <c r="G1753" s="375">
        <v>2429.2374</v>
      </c>
    </row>
    <row r="1754" spans="3:7" s="27" customFormat="1" x14ac:dyDescent="0.2">
      <c r="C1754" s="374">
        <v>24</v>
      </c>
      <c r="D1754" s="374">
        <v>11</v>
      </c>
      <c r="E1754" s="374">
        <v>9</v>
      </c>
      <c r="F1754" s="374">
        <v>2016</v>
      </c>
      <c r="G1754" s="375">
        <v>2434.9292</v>
      </c>
    </row>
    <row r="1755" spans="3:7" s="27" customFormat="1" x14ac:dyDescent="0.2">
      <c r="C1755" s="374">
        <v>1</v>
      </c>
      <c r="D1755" s="374">
        <v>12</v>
      </c>
      <c r="E1755" s="374">
        <v>9</v>
      </c>
      <c r="F1755" s="374">
        <v>2016</v>
      </c>
      <c r="G1755" s="375">
        <v>2405.0268999999998</v>
      </c>
    </row>
    <row r="1756" spans="3:7" s="27" customFormat="1" x14ac:dyDescent="0.2">
      <c r="C1756" s="374">
        <v>2</v>
      </c>
      <c r="D1756" s="374">
        <v>12</v>
      </c>
      <c r="E1756" s="374">
        <v>9</v>
      </c>
      <c r="F1756" s="374">
        <v>2016</v>
      </c>
      <c r="G1756" s="375">
        <v>2370.8047999999999</v>
      </c>
    </row>
    <row r="1757" spans="3:7" s="27" customFormat="1" x14ac:dyDescent="0.2">
      <c r="C1757" s="374">
        <v>3</v>
      </c>
      <c r="D1757" s="374">
        <v>12</v>
      </c>
      <c r="E1757" s="374">
        <v>9</v>
      </c>
      <c r="F1757" s="374">
        <v>2016</v>
      </c>
      <c r="G1757" s="375">
        <v>2374.0702000000001</v>
      </c>
    </row>
    <row r="1758" spans="3:7" s="27" customFormat="1" x14ac:dyDescent="0.2">
      <c r="C1758" s="374">
        <v>4</v>
      </c>
      <c r="D1758" s="374">
        <v>12</v>
      </c>
      <c r="E1758" s="374">
        <v>9</v>
      </c>
      <c r="F1758" s="374">
        <v>2016</v>
      </c>
      <c r="G1758" s="375">
        <v>2378.8168000000001</v>
      </c>
    </row>
    <row r="1759" spans="3:7" s="27" customFormat="1" x14ac:dyDescent="0.2">
      <c r="C1759" s="374">
        <v>5</v>
      </c>
      <c r="D1759" s="374">
        <v>12</v>
      </c>
      <c r="E1759" s="374">
        <v>9</v>
      </c>
      <c r="F1759" s="374">
        <v>2016</v>
      </c>
      <c r="G1759" s="375">
        <v>2373.9351000000001</v>
      </c>
    </row>
    <row r="1760" spans="3:7" s="27" customFormat="1" x14ac:dyDescent="0.2">
      <c r="C1760" s="374">
        <v>6</v>
      </c>
      <c r="D1760" s="374">
        <v>12</v>
      </c>
      <c r="E1760" s="374">
        <v>9</v>
      </c>
      <c r="F1760" s="374">
        <v>2016</v>
      </c>
      <c r="G1760" s="375">
        <v>2373.6345000000001</v>
      </c>
    </row>
    <row r="1761" spans="3:7" s="27" customFormat="1" x14ac:dyDescent="0.2">
      <c r="C1761" s="374">
        <v>7</v>
      </c>
      <c r="D1761" s="374">
        <v>12</v>
      </c>
      <c r="E1761" s="374">
        <v>9</v>
      </c>
      <c r="F1761" s="374">
        <v>2016</v>
      </c>
      <c r="G1761" s="375">
        <v>2391.7165</v>
      </c>
    </row>
    <row r="1762" spans="3:7" s="27" customFormat="1" x14ac:dyDescent="0.2">
      <c r="C1762" s="374">
        <v>8</v>
      </c>
      <c r="D1762" s="374">
        <v>12</v>
      </c>
      <c r="E1762" s="374">
        <v>9</v>
      </c>
      <c r="F1762" s="374">
        <v>2016</v>
      </c>
      <c r="G1762" s="375">
        <v>2421.3283000000001</v>
      </c>
    </row>
    <row r="1763" spans="3:7" s="27" customFormat="1" x14ac:dyDescent="0.2">
      <c r="C1763" s="374">
        <v>9</v>
      </c>
      <c r="D1763" s="374">
        <v>12</v>
      </c>
      <c r="E1763" s="374">
        <v>9</v>
      </c>
      <c r="F1763" s="374">
        <v>2016</v>
      </c>
      <c r="G1763" s="375">
        <v>2408.2917000000002</v>
      </c>
    </row>
    <row r="1764" spans="3:7" s="27" customFormat="1" x14ac:dyDescent="0.2">
      <c r="C1764" s="374">
        <v>10</v>
      </c>
      <c r="D1764" s="374">
        <v>12</v>
      </c>
      <c r="E1764" s="374">
        <v>9</v>
      </c>
      <c r="F1764" s="374">
        <v>2016</v>
      </c>
      <c r="G1764" s="375">
        <v>2237.9463000000001</v>
      </c>
    </row>
    <row r="1765" spans="3:7" s="27" customFormat="1" x14ac:dyDescent="0.2">
      <c r="C1765" s="374">
        <v>11</v>
      </c>
      <c r="D1765" s="374">
        <v>12</v>
      </c>
      <c r="E1765" s="374">
        <v>9</v>
      </c>
      <c r="F1765" s="374">
        <v>2016</v>
      </c>
      <c r="G1765" s="375">
        <v>2283.6743999999999</v>
      </c>
    </row>
    <row r="1766" spans="3:7" s="27" customFormat="1" x14ac:dyDescent="0.2">
      <c r="C1766" s="374">
        <v>12</v>
      </c>
      <c r="D1766" s="374">
        <v>12</v>
      </c>
      <c r="E1766" s="374">
        <v>9</v>
      </c>
      <c r="F1766" s="374">
        <v>2016</v>
      </c>
      <c r="G1766" s="375">
        <v>2253.2393000000002</v>
      </c>
    </row>
    <row r="1767" spans="3:7" s="27" customFormat="1" x14ac:dyDescent="0.2">
      <c r="C1767" s="374">
        <v>13</v>
      </c>
      <c r="D1767" s="374">
        <v>12</v>
      </c>
      <c r="E1767" s="374">
        <v>9</v>
      </c>
      <c r="F1767" s="374">
        <v>2016</v>
      </c>
      <c r="G1767" s="375">
        <v>2254.6849000000002</v>
      </c>
    </row>
    <row r="1768" spans="3:7" s="27" customFormat="1" x14ac:dyDescent="0.2">
      <c r="C1768" s="374">
        <v>14</v>
      </c>
      <c r="D1768" s="374">
        <v>12</v>
      </c>
      <c r="E1768" s="374">
        <v>9</v>
      </c>
      <c r="F1768" s="374">
        <v>2016</v>
      </c>
      <c r="G1768" s="375">
        <v>2250.4753999999998</v>
      </c>
    </row>
    <row r="1769" spans="3:7" s="27" customFormat="1" x14ac:dyDescent="0.2">
      <c r="C1769" s="374">
        <v>15</v>
      </c>
      <c r="D1769" s="374">
        <v>12</v>
      </c>
      <c r="E1769" s="374">
        <v>9</v>
      </c>
      <c r="F1769" s="374">
        <v>2016</v>
      </c>
      <c r="G1769" s="375">
        <v>2290.5491999999999</v>
      </c>
    </row>
    <row r="1770" spans="3:7" s="27" customFormat="1" x14ac:dyDescent="0.2">
      <c r="C1770" s="374">
        <v>16</v>
      </c>
      <c r="D1770" s="374">
        <v>12</v>
      </c>
      <c r="E1770" s="374">
        <v>9</v>
      </c>
      <c r="F1770" s="374">
        <v>2016</v>
      </c>
      <c r="G1770" s="375">
        <v>2318.3530000000001</v>
      </c>
    </row>
    <row r="1771" spans="3:7" s="27" customFormat="1" x14ac:dyDescent="0.2">
      <c r="C1771" s="374">
        <v>17</v>
      </c>
      <c r="D1771" s="374">
        <v>12</v>
      </c>
      <c r="E1771" s="374">
        <v>9</v>
      </c>
      <c r="F1771" s="374">
        <v>2016</v>
      </c>
      <c r="G1771" s="375">
        <v>2361.4259000000002</v>
      </c>
    </row>
    <row r="1772" spans="3:7" s="27" customFormat="1" x14ac:dyDescent="0.2">
      <c r="C1772" s="374">
        <v>18</v>
      </c>
      <c r="D1772" s="374">
        <v>12</v>
      </c>
      <c r="E1772" s="374">
        <v>9</v>
      </c>
      <c r="F1772" s="374">
        <v>2016</v>
      </c>
      <c r="G1772" s="375">
        <v>2339.7628</v>
      </c>
    </row>
    <row r="1773" spans="3:7" s="27" customFormat="1" x14ac:dyDescent="0.2">
      <c r="C1773" s="374">
        <v>19</v>
      </c>
      <c r="D1773" s="374">
        <v>12</v>
      </c>
      <c r="E1773" s="374">
        <v>9</v>
      </c>
      <c r="F1773" s="374">
        <v>2016</v>
      </c>
      <c r="G1773" s="375">
        <v>2339.1747</v>
      </c>
    </row>
    <row r="1774" spans="3:7" s="27" customFormat="1" x14ac:dyDescent="0.2">
      <c r="C1774" s="374">
        <v>20</v>
      </c>
      <c r="D1774" s="374">
        <v>12</v>
      </c>
      <c r="E1774" s="374">
        <v>9</v>
      </c>
      <c r="F1774" s="374">
        <v>2016</v>
      </c>
      <c r="G1774" s="375">
        <v>2376.8087</v>
      </c>
    </row>
    <row r="1775" spans="3:7" s="27" customFormat="1" x14ac:dyDescent="0.2">
      <c r="C1775" s="374">
        <v>21</v>
      </c>
      <c r="D1775" s="374">
        <v>12</v>
      </c>
      <c r="E1775" s="374">
        <v>9</v>
      </c>
      <c r="F1775" s="374">
        <v>2016</v>
      </c>
      <c r="G1775" s="375">
        <v>2415.2530000000002</v>
      </c>
    </row>
    <row r="1776" spans="3:7" s="27" customFormat="1" x14ac:dyDescent="0.2">
      <c r="C1776" s="374">
        <v>22</v>
      </c>
      <c r="D1776" s="374">
        <v>12</v>
      </c>
      <c r="E1776" s="374">
        <v>9</v>
      </c>
      <c r="F1776" s="374">
        <v>2016</v>
      </c>
      <c r="G1776" s="375">
        <v>2437.5468999999998</v>
      </c>
    </row>
    <row r="1777" spans="3:7" s="27" customFormat="1" x14ac:dyDescent="0.2">
      <c r="C1777" s="374">
        <v>23</v>
      </c>
      <c r="D1777" s="374">
        <v>12</v>
      </c>
      <c r="E1777" s="374">
        <v>9</v>
      </c>
      <c r="F1777" s="374">
        <v>2016</v>
      </c>
      <c r="G1777" s="375">
        <v>2436.5736000000002</v>
      </c>
    </row>
    <row r="1778" spans="3:7" s="27" customFormat="1" x14ac:dyDescent="0.2">
      <c r="C1778" s="374">
        <v>24</v>
      </c>
      <c r="D1778" s="374">
        <v>12</v>
      </c>
      <c r="E1778" s="374">
        <v>9</v>
      </c>
      <c r="F1778" s="374">
        <v>2016</v>
      </c>
      <c r="G1778" s="375">
        <v>2410.6763000000001</v>
      </c>
    </row>
    <row r="1779" spans="3:7" s="27" customFormat="1" x14ac:dyDescent="0.2">
      <c r="C1779" s="374">
        <v>1</v>
      </c>
      <c r="D1779" s="374">
        <v>13</v>
      </c>
      <c r="E1779" s="374">
        <v>9</v>
      </c>
      <c r="F1779" s="374">
        <v>2016</v>
      </c>
      <c r="G1779" s="375">
        <v>2461.9405999999999</v>
      </c>
    </row>
    <row r="1780" spans="3:7" s="27" customFormat="1" x14ac:dyDescent="0.2">
      <c r="C1780" s="374">
        <v>2</v>
      </c>
      <c r="D1780" s="374">
        <v>13</v>
      </c>
      <c r="E1780" s="374">
        <v>9</v>
      </c>
      <c r="F1780" s="374">
        <v>2016</v>
      </c>
      <c r="G1780" s="375">
        <v>2425.5900999999999</v>
      </c>
    </row>
    <row r="1781" spans="3:7" s="27" customFormat="1" x14ac:dyDescent="0.2">
      <c r="C1781" s="374">
        <v>3</v>
      </c>
      <c r="D1781" s="374">
        <v>13</v>
      </c>
      <c r="E1781" s="374">
        <v>9</v>
      </c>
      <c r="F1781" s="374">
        <v>2016</v>
      </c>
      <c r="G1781" s="375">
        <v>2395.5261</v>
      </c>
    </row>
    <row r="1782" spans="3:7" s="27" customFormat="1" x14ac:dyDescent="0.2">
      <c r="C1782" s="374">
        <v>4</v>
      </c>
      <c r="D1782" s="374">
        <v>13</v>
      </c>
      <c r="E1782" s="374">
        <v>9</v>
      </c>
      <c r="F1782" s="374">
        <v>2016</v>
      </c>
      <c r="G1782" s="375">
        <v>2397.1631000000002</v>
      </c>
    </row>
    <row r="1783" spans="3:7" s="27" customFormat="1" x14ac:dyDescent="0.2">
      <c r="C1783" s="374">
        <v>5</v>
      </c>
      <c r="D1783" s="374">
        <v>13</v>
      </c>
      <c r="E1783" s="374">
        <v>9</v>
      </c>
      <c r="F1783" s="374">
        <v>2016</v>
      </c>
      <c r="G1783" s="375">
        <v>2408.1197999999999</v>
      </c>
    </row>
    <row r="1784" spans="3:7" s="27" customFormat="1" x14ac:dyDescent="0.2">
      <c r="C1784" s="374">
        <v>6</v>
      </c>
      <c r="D1784" s="374">
        <v>13</v>
      </c>
      <c r="E1784" s="374">
        <v>9</v>
      </c>
      <c r="F1784" s="374">
        <v>2016</v>
      </c>
      <c r="G1784" s="375">
        <v>2384.3200000000002</v>
      </c>
    </row>
    <row r="1785" spans="3:7" s="27" customFormat="1" x14ac:dyDescent="0.2">
      <c r="C1785" s="374">
        <v>7</v>
      </c>
      <c r="D1785" s="374">
        <v>13</v>
      </c>
      <c r="E1785" s="374">
        <v>9</v>
      </c>
      <c r="F1785" s="374">
        <v>2016</v>
      </c>
      <c r="G1785" s="375">
        <v>2384.3492999999999</v>
      </c>
    </row>
    <row r="1786" spans="3:7" s="27" customFormat="1" x14ac:dyDescent="0.2">
      <c r="C1786" s="374">
        <v>8</v>
      </c>
      <c r="D1786" s="374">
        <v>13</v>
      </c>
      <c r="E1786" s="374">
        <v>9</v>
      </c>
      <c r="F1786" s="374">
        <v>2016</v>
      </c>
      <c r="G1786" s="375">
        <v>2359.7098000000001</v>
      </c>
    </row>
    <row r="1787" spans="3:7" s="27" customFormat="1" x14ac:dyDescent="0.2">
      <c r="C1787" s="374">
        <v>9</v>
      </c>
      <c r="D1787" s="374">
        <v>13</v>
      </c>
      <c r="E1787" s="374">
        <v>9</v>
      </c>
      <c r="F1787" s="374">
        <v>2016</v>
      </c>
      <c r="G1787" s="375">
        <v>2382.7955000000002</v>
      </c>
    </row>
    <row r="1788" spans="3:7" s="27" customFormat="1" x14ac:dyDescent="0.2">
      <c r="C1788" s="374">
        <v>10</v>
      </c>
      <c r="D1788" s="374">
        <v>13</v>
      </c>
      <c r="E1788" s="374">
        <v>9</v>
      </c>
      <c r="F1788" s="374">
        <v>2016</v>
      </c>
      <c r="G1788" s="375">
        <v>2363.1605</v>
      </c>
    </row>
    <row r="1789" spans="3:7" s="27" customFormat="1" x14ac:dyDescent="0.2">
      <c r="C1789" s="374">
        <v>11</v>
      </c>
      <c r="D1789" s="374">
        <v>13</v>
      </c>
      <c r="E1789" s="374">
        <v>9</v>
      </c>
      <c r="F1789" s="374">
        <v>2016</v>
      </c>
      <c r="G1789" s="375">
        <v>2344.4546999999998</v>
      </c>
    </row>
    <row r="1790" spans="3:7" s="27" customFormat="1" x14ac:dyDescent="0.2">
      <c r="C1790" s="374">
        <v>12</v>
      </c>
      <c r="D1790" s="374">
        <v>13</v>
      </c>
      <c r="E1790" s="374">
        <v>9</v>
      </c>
      <c r="F1790" s="374">
        <v>2016</v>
      </c>
      <c r="G1790" s="375">
        <v>2284.3463000000002</v>
      </c>
    </row>
    <row r="1791" spans="3:7" s="27" customFormat="1" x14ac:dyDescent="0.2">
      <c r="C1791" s="374">
        <v>13</v>
      </c>
      <c r="D1791" s="374">
        <v>13</v>
      </c>
      <c r="E1791" s="374">
        <v>9</v>
      </c>
      <c r="F1791" s="374">
        <v>2016</v>
      </c>
      <c r="G1791" s="375">
        <v>2312.1313</v>
      </c>
    </row>
    <row r="1792" spans="3:7" s="27" customFormat="1" x14ac:dyDescent="0.2">
      <c r="C1792" s="374">
        <v>14</v>
      </c>
      <c r="D1792" s="374">
        <v>13</v>
      </c>
      <c r="E1792" s="374">
        <v>9</v>
      </c>
      <c r="F1792" s="374">
        <v>2016</v>
      </c>
      <c r="G1792" s="375">
        <v>2315.3688000000002</v>
      </c>
    </row>
    <row r="1793" spans="3:7" s="27" customFormat="1" x14ac:dyDescent="0.2">
      <c r="C1793" s="374">
        <v>15</v>
      </c>
      <c r="D1793" s="374">
        <v>13</v>
      </c>
      <c r="E1793" s="374">
        <v>9</v>
      </c>
      <c r="F1793" s="374">
        <v>2016</v>
      </c>
      <c r="G1793" s="375">
        <v>2257.1878000000002</v>
      </c>
    </row>
    <row r="1794" spans="3:7" s="27" customFormat="1" x14ac:dyDescent="0.2">
      <c r="C1794" s="374">
        <v>16</v>
      </c>
      <c r="D1794" s="374">
        <v>13</v>
      </c>
      <c r="E1794" s="374">
        <v>9</v>
      </c>
      <c r="F1794" s="374">
        <v>2016</v>
      </c>
      <c r="G1794" s="375">
        <v>2181.3701999999998</v>
      </c>
    </row>
    <row r="1795" spans="3:7" s="27" customFormat="1" x14ac:dyDescent="0.2">
      <c r="C1795" s="374">
        <v>17</v>
      </c>
      <c r="D1795" s="374">
        <v>13</v>
      </c>
      <c r="E1795" s="374">
        <v>9</v>
      </c>
      <c r="F1795" s="374">
        <v>2016</v>
      </c>
      <c r="G1795" s="375">
        <v>2150.7154</v>
      </c>
    </row>
    <row r="1796" spans="3:7" s="27" customFormat="1" x14ac:dyDescent="0.2">
      <c r="C1796" s="374">
        <v>18</v>
      </c>
      <c r="D1796" s="374">
        <v>13</v>
      </c>
      <c r="E1796" s="374">
        <v>9</v>
      </c>
      <c r="F1796" s="374">
        <v>2016</v>
      </c>
      <c r="G1796" s="375">
        <v>2203.1574000000001</v>
      </c>
    </row>
    <row r="1797" spans="3:7" s="27" customFormat="1" x14ac:dyDescent="0.2">
      <c r="C1797" s="374">
        <v>19</v>
      </c>
      <c r="D1797" s="374">
        <v>13</v>
      </c>
      <c r="E1797" s="374">
        <v>9</v>
      </c>
      <c r="F1797" s="374">
        <v>2016</v>
      </c>
      <c r="G1797" s="375">
        <v>2232.9146000000001</v>
      </c>
    </row>
    <row r="1798" spans="3:7" s="27" customFormat="1" x14ac:dyDescent="0.2">
      <c r="C1798" s="374">
        <v>20</v>
      </c>
      <c r="D1798" s="374">
        <v>13</v>
      </c>
      <c r="E1798" s="374">
        <v>9</v>
      </c>
      <c r="F1798" s="374">
        <v>2016</v>
      </c>
      <c r="G1798" s="375">
        <v>2220.4611</v>
      </c>
    </row>
    <row r="1799" spans="3:7" s="27" customFormat="1" x14ac:dyDescent="0.2">
      <c r="C1799" s="374">
        <v>21</v>
      </c>
      <c r="D1799" s="374">
        <v>13</v>
      </c>
      <c r="E1799" s="374">
        <v>9</v>
      </c>
      <c r="F1799" s="374">
        <v>2016</v>
      </c>
      <c r="G1799" s="375">
        <v>2346.8375999999998</v>
      </c>
    </row>
    <row r="1800" spans="3:7" s="27" customFormat="1" x14ac:dyDescent="0.2">
      <c r="C1800" s="374">
        <v>22</v>
      </c>
      <c r="D1800" s="374">
        <v>13</v>
      </c>
      <c r="E1800" s="374">
        <v>9</v>
      </c>
      <c r="F1800" s="374">
        <v>2016</v>
      </c>
      <c r="G1800" s="375">
        <v>2367.413</v>
      </c>
    </row>
    <row r="1801" spans="3:7" s="27" customFormat="1" x14ac:dyDescent="0.2">
      <c r="C1801" s="374">
        <v>23</v>
      </c>
      <c r="D1801" s="374">
        <v>13</v>
      </c>
      <c r="E1801" s="374">
        <v>9</v>
      </c>
      <c r="F1801" s="374">
        <v>2016</v>
      </c>
      <c r="G1801" s="375">
        <v>2395.2963</v>
      </c>
    </row>
    <row r="1802" spans="3:7" s="27" customFormat="1" x14ac:dyDescent="0.2">
      <c r="C1802" s="374">
        <v>24</v>
      </c>
      <c r="D1802" s="374">
        <v>13</v>
      </c>
      <c r="E1802" s="374">
        <v>9</v>
      </c>
      <c r="F1802" s="374">
        <v>2016</v>
      </c>
      <c r="G1802" s="375">
        <v>2391.4567000000002</v>
      </c>
    </row>
    <row r="1803" spans="3:7" s="27" customFormat="1" x14ac:dyDescent="0.2">
      <c r="C1803" s="374">
        <v>1</v>
      </c>
      <c r="D1803" s="374">
        <v>14</v>
      </c>
      <c r="E1803" s="374">
        <v>9</v>
      </c>
      <c r="F1803" s="374">
        <v>2016</v>
      </c>
      <c r="G1803" s="375">
        <v>2350.4128000000001</v>
      </c>
    </row>
    <row r="1804" spans="3:7" s="27" customFormat="1" x14ac:dyDescent="0.2">
      <c r="C1804" s="374">
        <v>2</v>
      </c>
      <c r="D1804" s="374">
        <v>14</v>
      </c>
      <c r="E1804" s="374">
        <v>9</v>
      </c>
      <c r="F1804" s="374">
        <v>2016</v>
      </c>
      <c r="G1804" s="375">
        <v>2309.4717999999998</v>
      </c>
    </row>
    <row r="1805" spans="3:7" s="27" customFormat="1" x14ac:dyDescent="0.2">
      <c r="C1805" s="374">
        <v>3</v>
      </c>
      <c r="D1805" s="374">
        <v>14</v>
      </c>
      <c r="E1805" s="374">
        <v>9</v>
      </c>
      <c r="F1805" s="374">
        <v>2016</v>
      </c>
      <c r="G1805" s="375">
        <v>2292.7076999999999</v>
      </c>
    </row>
    <row r="1806" spans="3:7" s="27" customFormat="1" x14ac:dyDescent="0.2">
      <c r="C1806" s="374">
        <v>4</v>
      </c>
      <c r="D1806" s="374">
        <v>14</v>
      </c>
      <c r="E1806" s="374">
        <v>9</v>
      </c>
      <c r="F1806" s="374">
        <v>2016</v>
      </c>
      <c r="G1806" s="375">
        <v>2337.6352999999999</v>
      </c>
    </row>
    <row r="1807" spans="3:7" s="27" customFormat="1" x14ac:dyDescent="0.2">
      <c r="C1807" s="374">
        <v>5</v>
      </c>
      <c r="D1807" s="374">
        <v>14</v>
      </c>
      <c r="E1807" s="374">
        <v>9</v>
      </c>
      <c r="F1807" s="374">
        <v>2016</v>
      </c>
      <c r="G1807" s="375">
        <v>2309.3447999999999</v>
      </c>
    </row>
    <row r="1808" spans="3:7" s="27" customFormat="1" x14ac:dyDescent="0.2">
      <c r="C1808" s="374">
        <v>6</v>
      </c>
      <c r="D1808" s="374">
        <v>14</v>
      </c>
      <c r="E1808" s="374">
        <v>9</v>
      </c>
      <c r="F1808" s="374">
        <v>2016</v>
      </c>
      <c r="G1808" s="375">
        <v>2239.0817000000002</v>
      </c>
    </row>
    <row r="1809" spans="3:7" s="27" customFormat="1" x14ac:dyDescent="0.2">
      <c r="C1809" s="374">
        <v>7</v>
      </c>
      <c r="D1809" s="374">
        <v>14</v>
      </c>
      <c r="E1809" s="374">
        <v>9</v>
      </c>
      <c r="F1809" s="374">
        <v>2016</v>
      </c>
      <c r="G1809" s="375">
        <v>2294.5988000000002</v>
      </c>
    </row>
    <row r="1810" spans="3:7" s="27" customFormat="1" x14ac:dyDescent="0.2">
      <c r="C1810" s="374">
        <v>8</v>
      </c>
      <c r="D1810" s="374">
        <v>14</v>
      </c>
      <c r="E1810" s="374">
        <v>9</v>
      </c>
      <c r="F1810" s="374">
        <v>2016</v>
      </c>
      <c r="G1810" s="375">
        <v>2228.2543000000001</v>
      </c>
    </row>
    <row r="1811" spans="3:7" s="27" customFormat="1" x14ac:dyDescent="0.2">
      <c r="C1811" s="374">
        <v>9</v>
      </c>
      <c r="D1811" s="374">
        <v>14</v>
      </c>
      <c r="E1811" s="374">
        <v>9</v>
      </c>
      <c r="F1811" s="374">
        <v>2016</v>
      </c>
      <c r="G1811" s="375">
        <v>2218.3227000000002</v>
      </c>
    </row>
    <row r="1812" spans="3:7" s="27" customFormat="1" x14ac:dyDescent="0.2">
      <c r="C1812" s="374">
        <v>10</v>
      </c>
      <c r="D1812" s="374">
        <v>14</v>
      </c>
      <c r="E1812" s="374">
        <v>9</v>
      </c>
      <c r="F1812" s="374">
        <v>2016</v>
      </c>
      <c r="G1812" s="375">
        <v>2092.9488000000001</v>
      </c>
    </row>
    <row r="1813" spans="3:7" s="27" customFormat="1" x14ac:dyDescent="0.2">
      <c r="C1813" s="374">
        <v>11</v>
      </c>
      <c r="D1813" s="374">
        <v>14</v>
      </c>
      <c r="E1813" s="374">
        <v>9</v>
      </c>
      <c r="F1813" s="374">
        <v>2016</v>
      </c>
      <c r="G1813" s="375">
        <v>2228.2694999999999</v>
      </c>
    </row>
    <row r="1814" spans="3:7" s="27" customFormat="1" x14ac:dyDescent="0.2">
      <c r="C1814" s="374">
        <v>12</v>
      </c>
      <c r="D1814" s="374">
        <v>14</v>
      </c>
      <c r="E1814" s="374">
        <v>9</v>
      </c>
      <c r="F1814" s="374">
        <v>2016</v>
      </c>
      <c r="G1814" s="375">
        <v>2212.9268000000002</v>
      </c>
    </row>
    <row r="1815" spans="3:7" s="27" customFormat="1" x14ac:dyDescent="0.2">
      <c r="C1815" s="374">
        <v>13</v>
      </c>
      <c r="D1815" s="374">
        <v>14</v>
      </c>
      <c r="E1815" s="374">
        <v>9</v>
      </c>
      <c r="F1815" s="374">
        <v>2016</v>
      </c>
      <c r="G1815" s="375">
        <v>2211.8202000000001</v>
      </c>
    </row>
    <row r="1816" spans="3:7" s="27" customFormat="1" x14ac:dyDescent="0.2">
      <c r="C1816" s="374">
        <v>14</v>
      </c>
      <c r="D1816" s="374">
        <v>14</v>
      </c>
      <c r="E1816" s="374">
        <v>9</v>
      </c>
      <c r="F1816" s="374">
        <v>2016</v>
      </c>
      <c r="G1816" s="375">
        <v>2204.9468000000002</v>
      </c>
    </row>
    <row r="1817" spans="3:7" s="27" customFormat="1" x14ac:dyDescent="0.2">
      <c r="C1817" s="374">
        <v>15</v>
      </c>
      <c r="D1817" s="374">
        <v>14</v>
      </c>
      <c r="E1817" s="374">
        <v>9</v>
      </c>
      <c r="F1817" s="374">
        <v>2016</v>
      </c>
      <c r="G1817" s="375">
        <v>2174.5329999999999</v>
      </c>
    </row>
    <row r="1818" spans="3:7" s="27" customFormat="1" x14ac:dyDescent="0.2">
      <c r="C1818" s="374">
        <v>16</v>
      </c>
      <c r="D1818" s="374">
        <v>14</v>
      </c>
      <c r="E1818" s="374">
        <v>9</v>
      </c>
      <c r="F1818" s="374">
        <v>2016</v>
      </c>
      <c r="G1818" s="375">
        <v>2181.4047999999998</v>
      </c>
    </row>
    <row r="1819" spans="3:7" s="27" customFormat="1" x14ac:dyDescent="0.2">
      <c r="C1819" s="374">
        <v>17</v>
      </c>
      <c r="D1819" s="374">
        <v>14</v>
      </c>
      <c r="E1819" s="374">
        <v>9</v>
      </c>
      <c r="F1819" s="374">
        <v>2016</v>
      </c>
      <c r="G1819" s="375">
        <v>2272.3227999999999</v>
      </c>
    </row>
    <row r="1820" spans="3:7" s="27" customFormat="1" x14ac:dyDescent="0.2">
      <c r="C1820" s="374">
        <v>18</v>
      </c>
      <c r="D1820" s="374">
        <v>14</v>
      </c>
      <c r="E1820" s="374">
        <v>9</v>
      </c>
      <c r="F1820" s="374">
        <v>2016</v>
      </c>
      <c r="G1820" s="375">
        <v>2278.6772000000001</v>
      </c>
    </row>
    <row r="1821" spans="3:7" s="27" customFormat="1" x14ac:dyDescent="0.2">
      <c r="C1821" s="374">
        <v>19</v>
      </c>
      <c r="D1821" s="374">
        <v>14</v>
      </c>
      <c r="E1821" s="374">
        <v>9</v>
      </c>
      <c r="F1821" s="374">
        <v>2016</v>
      </c>
      <c r="G1821" s="375">
        <v>2322.9409999999998</v>
      </c>
    </row>
    <row r="1822" spans="3:7" s="27" customFormat="1" x14ac:dyDescent="0.2">
      <c r="C1822" s="374">
        <v>20</v>
      </c>
      <c r="D1822" s="374">
        <v>14</v>
      </c>
      <c r="E1822" s="374">
        <v>9</v>
      </c>
      <c r="F1822" s="374">
        <v>2016</v>
      </c>
      <c r="G1822" s="375">
        <v>2320.7121000000002</v>
      </c>
    </row>
    <row r="1823" spans="3:7" s="27" customFormat="1" x14ac:dyDescent="0.2">
      <c r="C1823" s="374">
        <v>21</v>
      </c>
      <c r="D1823" s="374">
        <v>14</v>
      </c>
      <c r="E1823" s="374">
        <v>9</v>
      </c>
      <c r="F1823" s="374">
        <v>2016</v>
      </c>
      <c r="G1823" s="375">
        <v>2344.2619</v>
      </c>
    </row>
    <row r="1824" spans="3:7" s="27" customFormat="1" x14ac:dyDescent="0.2">
      <c r="C1824" s="374">
        <v>22</v>
      </c>
      <c r="D1824" s="374">
        <v>14</v>
      </c>
      <c r="E1824" s="374">
        <v>9</v>
      </c>
      <c r="F1824" s="374">
        <v>2016</v>
      </c>
      <c r="G1824" s="375">
        <v>2420.1972999999998</v>
      </c>
    </row>
    <row r="1825" spans="3:7" s="27" customFormat="1" x14ac:dyDescent="0.2">
      <c r="C1825" s="374">
        <v>23</v>
      </c>
      <c r="D1825" s="374">
        <v>14</v>
      </c>
      <c r="E1825" s="374">
        <v>9</v>
      </c>
      <c r="F1825" s="374">
        <v>2016</v>
      </c>
      <c r="G1825" s="375">
        <v>2332.6749</v>
      </c>
    </row>
    <row r="1826" spans="3:7" s="27" customFormat="1" x14ac:dyDescent="0.2">
      <c r="C1826" s="374">
        <v>24</v>
      </c>
      <c r="D1826" s="374">
        <v>14</v>
      </c>
      <c r="E1826" s="374">
        <v>9</v>
      </c>
      <c r="F1826" s="374">
        <v>2016</v>
      </c>
      <c r="G1826" s="375">
        <v>2329.6107000000002</v>
      </c>
    </row>
    <row r="1827" spans="3:7" s="27" customFormat="1" x14ac:dyDescent="0.2">
      <c r="C1827" s="374">
        <v>1</v>
      </c>
      <c r="D1827" s="374">
        <v>15</v>
      </c>
      <c r="E1827" s="374">
        <v>9</v>
      </c>
      <c r="F1827" s="374">
        <v>2016</v>
      </c>
      <c r="G1827" s="375">
        <v>2265.6574999999998</v>
      </c>
    </row>
    <row r="1828" spans="3:7" s="27" customFormat="1" x14ac:dyDescent="0.2">
      <c r="C1828" s="374">
        <v>2</v>
      </c>
      <c r="D1828" s="374">
        <v>15</v>
      </c>
      <c r="E1828" s="374">
        <v>9</v>
      </c>
      <c r="F1828" s="374">
        <v>2016</v>
      </c>
      <c r="G1828" s="375">
        <v>2286.0574999999999</v>
      </c>
    </row>
    <row r="1829" spans="3:7" s="27" customFormat="1" x14ac:dyDescent="0.2">
      <c r="C1829" s="374">
        <v>3</v>
      </c>
      <c r="D1829" s="374">
        <v>15</v>
      </c>
      <c r="E1829" s="374">
        <v>9</v>
      </c>
      <c r="F1829" s="374">
        <v>2016</v>
      </c>
      <c r="G1829" s="375">
        <v>2292.6695</v>
      </c>
    </row>
    <row r="1830" spans="3:7" s="27" customFormat="1" x14ac:dyDescent="0.2">
      <c r="C1830" s="374">
        <v>4</v>
      </c>
      <c r="D1830" s="374">
        <v>15</v>
      </c>
      <c r="E1830" s="374">
        <v>9</v>
      </c>
      <c r="F1830" s="374">
        <v>2016</v>
      </c>
      <c r="G1830" s="375">
        <v>2300.6995000000002</v>
      </c>
    </row>
    <row r="1831" spans="3:7" s="27" customFormat="1" x14ac:dyDescent="0.2">
      <c r="C1831" s="374">
        <v>5</v>
      </c>
      <c r="D1831" s="374">
        <v>15</v>
      </c>
      <c r="E1831" s="374">
        <v>9</v>
      </c>
      <c r="F1831" s="374">
        <v>2016</v>
      </c>
      <c r="G1831" s="375">
        <v>2295.7854000000002</v>
      </c>
    </row>
    <row r="1832" spans="3:7" s="27" customFormat="1" x14ac:dyDescent="0.2">
      <c r="C1832" s="374">
        <v>6</v>
      </c>
      <c r="D1832" s="374">
        <v>15</v>
      </c>
      <c r="E1832" s="374">
        <v>9</v>
      </c>
      <c r="F1832" s="374">
        <v>2016</v>
      </c>
      <c r="G1832" s="375">
        <v>2297.6977000000002</v>
      </c>
    </row>
    <row r="1833" spans="3:7" s="27" customFormat="1" x14ac:dyDescent="0.2">
      <c r="C1833" s="374">
        <v>7</v>
      </c>
      <c r="D1833" s="374">
        <v>15</v>
      </c>
      <c r="E1833" s="374">
        <v>9</v>
      </c>
      <c r="F1833" s="374">
        <v>2016</v>
      </c>
      <c r="G1833" s="375">
        <v>2311.6071999999999</v>
      </c>
    </row>
    <row r="1834" spans="3:7" s="27" customFormat="1" x14ac:dyDescent="0.2">
      <c r="C1834" s="374">
        <v>8</v>
      </c>
      <c r="D1834" s="374">
        <v>15</v>
      </c>
      <c r="E1834" s="374">
        <v>9</v>
      </c>
      <c r="F1834" s="374">
        <v>2016</v>
      </c>
      <c r="G1834" s="375">
        <v>2229.8056999999999</v>
      </c>
    </row>
    <row r="1835" spans="3:7" s="27" customFormat="1" x14ac:dyDescent="0.2">
      <c r="C1835" s="374">
        <v>9</v>
      </c>
      <c r="D1835" s="374">
        <v>15</v>
      </c>
      <c r="E1835" s="374">
        <v>9</v>
      </c>
      <c r="F1835" s="374">
        <v>2016</v>
      </c>
      <c r="G1835" s="375">
        <v>2220.5182</v>
      </c>
    </row>
    <row r="1836" spans="3:7" s="27" customFormat="1" x14ac:dyDescent="0.2">
      <c r="C1836" s="374">
        <v>10</v>
      </c>
      <c r="D1836" s="374">
        <v>15</v>
      </c>
      <c r="E1836" s="374">
        <v>9</v>
      </c>
      <c r="F1836" s="374">
        <v>2016</v>
      </c>
      <c r="G1836" s="375">
        <v>2264.3128000000002</v>
      </c>
    </row>
    <row r="1837" spans="3:7" s="27" customFormat="1" x14ac:dyDescent="0.2">
      <c r="C1837" s="374">
        <v>11</v>
      </c>
      <c r="D1837" s="374">
        <v>15</v>
      </c>
      <c r="E1837" s="374">
        <v>9</v>
      </c>
      <c r="F1837" s="374">
        <v>2016</v>
      </c>
      <c r="G1837" s="375">
        <v>2223.7528000000002</v>
      </c>
    </row>
    <row r="1838" spans="3:7" s="27" customFormat="1" x14ac:dyDescent="0.2">
      <c r="C1838" s="374">
        <v>12</v>
      </c>
      <c r="D1838" s="374">
        <v>15</v>
      </c>
      <c r="E1838" s="374">
        <v>9</v>
      </c>
      <c r="F1838" s="374">
        <v>2016</v>
      </c>
      <c r="G1838" s="375">
        <v>2169.0601000000001</v>
      </c>
    </row>
    <row r="1839" spans="3:7" s="27" customFormat="1" x14ac:dyDescent="0.2">
      <c r="C1839" s="374">
        <v>13</v>
      </c>
      <c r="D1839" s="374">
        <v>15</v>
      </c>
      <c r="E1839" s="374">
        <v>9</v>
      </c>
      <c r="F1839" s="374">
        <v>2016</v>
      </c>
      <c r="G1839" s="375">
        <v>2092.5792000000001</v>
      </c>
    </row>
    <row r="1840" spans="3:7" s="27" customFormat="1" x14ac:dyDescent="0.2">
      <c r="C1840" s="374">
        <v>14</v>
      </c>
      <c r="D1840" s="374">
        <v>15</v>
      </c>
      <c r="E1840" s="374">
        <v>9</v>
      </c>
      <c r="F1840" s="374">
        <v>2016</v>
      </c>
      <c r="G1840" s="375">
        <v>2034.0331000000001</v>
      </c>
    </row>
    <row r="1841" spans="3:7" s="27" customFormat="1" x14ac:dyDescent="0.2">
      <c r="C1841" s="374">
        <v>15</v>
      </c>
      <c r="D1841" s="374">
        <v>15</v>
      </c>
      <c r="E1841" s="374">
        <v>9</v>
      </c>
      <c r="F1841" s="374">
        <v>2016</v>
      </c>
      <c r="G1841" s="375">
        <v>1985.9767999999999</v>
      </c>
    </row>
    <row r="1842" spans="3:7" s="27" customFormat="1" x14ac:dyDescent="0.2">
      <c r="C1842" s="374">
        <v>16</v>
      </c>
      <c r="D1842" s="374">
        <v>15</v>
      </c>
      <c r="E1842" s="374">
        <v>9</v>
      </c>
      <c r="F1842" s="374">
        <v>2016</v>
      </c>
      <c r="G1842" s="375">
        <v>2027.2826</v>
      </c>
    </row>
    <row r="1843" spans="3:7" s="27" customFormat="1" x14ac:dyDescent="0.2">
      <c r="C1843" s="374">
        <v>17</v>
      </c>
      <c r="D1843" s="374">
        <v>15</v>
      </c>
      <c r="E1843" s="374">
        <v>9</v>
      </c>
      <c r="F1843" s="374">
        <v>2016</v>
      </c>
      <c r="G1843" s="375">
        <v>2093.6559000000002</v>
      </c>
    </row>
    <row r="1844" spans="3:7" s="27" customFormat="1" x14ac:dyDescent="0.2">
      <c r="C1844" s="374">
        <v>18</v>
      </c>
      <c r="D1844" s="374">
        <v>15</v>
      </c>
      <c r="E1844" s="374">
        <v>9</v>
      </c>
      <c r="F1844" s="374">
        <v>2016</v>
      </c>
      <c r="G1844" s="375">
        <v>2061.8676999999998</v>
      </c>
    </row>
    <row r="1845" spans="3:7" s="27" customFormat="1" x14ac:dyDescent="0.2">
      <c r="C1845" s="374">
        <v>19</v>
      </c>
      <c r="D1845" s="374">
        <v>15</v>
      </c>
      <c r="E1845" s="374">
        <v>9</v>
      </c>
      <c r="F1845" s="374">
        <v>2016</v>
      </c>
      <c r="G1845" s="375">
        <v>2123.3506000000002</v>
      </c>
    </row>
    <row r="1846" spans="3:7" s="27" customFormat="1" x14ac:dyDescent="0.2">
      <c r="C1846" s="374">
        <v>20</v>
      </c>
      <c r="D1846" s="374">
        <v>15</v>
      </c>
      <c r="E1846" s="374">
        <v>9</v>
      </c>
      <c r="F1846" s="374">
        <v>2016</v>
      </c>
      <c r="G1846" s="375">
        <v>2179.9009999999998</v>
      </c>
    </row>
    <row r="1847" spans="3:7" s="27" customFormat="1" x14ac:dyDescent="0.2">
      <c r="C1847" s="374">
        <v>21</v>
      </c>
      <c r="D1847" s="374">
        <v>15</v>
      </c>
      <c r="E1847" s="374">
        <v>9</v>
      </c>
      <c r="F1847" s="374">
        <v>2016</v>
      </c>
      <c r="G1847" s="375">
        <v>2329.3114999999998</v>
      </c>
    </row>
    <row r="1848" spans="3:7" s="27" customFormat="1" x14ac:dyDescent="0.2">
      <c r="C1848" s="374">
        <v>22</v>
      </c>
      <c r="D1848" s="374">
        <v>15</v>
      </c>
      <c r="E1848" s="374">
        <v>9</v>
      </c>
      <c r="F1848" s="374">
        <v>2016</v>
      </c>
      <c r="G1848" s="375">
        <v>2278.9450999999999</v>
      </c>
    </row>
    <row r="1849" spans="3:7" s="27" customFormat="1" x14ac:dyDescent="0.2">
      <c r="C1849" s="374">
        <v>23</v>
      </c>
      <c r="D1849" s="374">
        <v>15</v>
      </c>
      <c r="E1849" s="374">
        <v>9</v>
      </c>
      <c r="F1849" s="374">
        <v>2016</v>
      </c>
      <c r="G1849" s="375">
        <v>2326.4627</v>
      </c>
    </row>
    <row r="1850" spans="3:7" s="27" customFormat="1" x14ac:dyDescent="0.2">
      <c r="C1850" s="374">
        <v>24</v>
      </c>
      <c r="D1850" s="374">
        <v>15</v>
      </c>
      <c r="E1850" s="374">
        <v>9</v>
      </c>
      <c r="F1850" s="374">
        <v>2016</v>
      </c>
      <c r="G1850" s="375">
        <v>2302.2240000000002</v>
      </c>
    </row>
    <row r="1851" spans="3:7" s="27" customFormat="1" x14ac:dyDescent="0.2">
      <c r="C1851" s="374">
        <v>1</v>
      </c>
      <c r="D1851" s="374">
        <v>16</v>
      </c>
      <c r="E1851" s="374">
        <v>9</v>
      </c>
      <c r="F1851" s="374">
        <v>2016</v>
      </c>
      <c r="G1851" s="375">
        <v>2291.1327000000001</v>
      </c>
    </row>
    <row r="1852" spans="3:7" s="27" customFormat="1" x14ac:dyDescent="0.2">
      <c r="C1852" s="374">
        <v>2</v>
      </c>
      <c r="D1852" s="374">
        <v>16</v>
      </c>
      <c r="E1852" s="374">
        <v>9</v>
      </c>
      <c r="F1852" s="374">
        <v>2016</v>
      </c>
      <c r="G1852" s="375">
        <v>2247.9895000000001</v>
      </c>
    </row>
    <row r="1853" spans="3:7" s="27" customFormat="1" x14ac:dyDescent="0.2">
      <c r="C1853" s="374">
        <v>3</v>
      </c>
      <c r="D1853" s="374">
        <v>16</v>
      </c>
      <c r="E1853" s="374">
        <v>9</v>
      </c>
      <c r="F1853" s="374">
        <v>2016</v>
      </c>
      <c r="G1853" s="375">
        <v>2228.6934999999999</v>
      </c>
    </row>
    <row r="1854" spans="3:7" s="27" customFormat="1" x14ac:dyDescent="0.2">
      <c r="C1854" s="374">
        <v>4</v>
      </c>
      <c r="D1854" s="374">
        <v>16</v>
      </c>
      <c r="E1854" s="374">
        <v>9</v>
      </c>
      <c r="F1854" s="374">
        <v>2016</v>
      </c>
      <c r="G1854" s="375">
        <v>2224.7460999999998</v>
      </c>
    </row>
    <row r="1855" spans="3:7" s="27" customFormat="1" x14ac:dyDescent="0.2">
      <c r="C1855" s="374">
        <v>5</v>
      </c>
      <c r="D1855" s="374">
        <v>16</v>
      </c>
      <c r="E1855" s="374">
        <v>9</v>
      </c>
      <c r="F1855" s="374">
        <v>2016</v>
      </c>
      <c r="G1855" s="375">
        <v>2213.6016</v>
      </c>
    </row>
    <row r="1856" spans="3:7" s="27" customFormat="1" x14ac:dyDescent="0.2">
      <c r="C1856" s="374">
        <v>6</v>
      </c>
      <c r="D1856" s="374">
        <v>16</v>
      </c>
      <c r="E1856" s="374">
        <v>9</v>
      </c>
      <c r="F1856" s="374">
        <v>2016</v>
      </c>
      <c r="G1856" s="375">
        <v>2182.5614999999998</v>
      </c>
    </row>
    <row r="1857" spans="3:8" s="27" customFormat="1" x14ac:dyDescent="0.2">
      <c r="C1857" s="374">
        <v>7</v>
      </c>
      <c r="D1857" s="374">
        <v>16</v>
      </c>
      <c r="E1857" s="374">
        <v>9</v>
      </c>
      <c r="F1857" s="374">
        <v>2016</v>
      </c>
      <c r="G1857" s="375">
        <v>2178.2928000000002</v>
      </c>
    </row>
    <row r="1858" spans="3:8" s="27" customFormat="1" x14ac:dyDescent="0.2">
      <c r="C1858" s="374">
        <v>8</v>
      </c>
      <c r="D1858" s="374">
        <v>16</v>
      </c>
      <c r="E1858" s="374">
        <v>9</v>
      </c>
      <c r="F1858" s="374">
        <v>2016</v>
      </c>
      <c r="G1858" s="375">
        <v>2173.9405999999999</v>
      </c>
    </row>
    <row r="1859" spans="3:8" s="27" customFormat="1" x14ac:dyDescent="0.2">
      <c r="C1859" s="374">
        <v>9</v>
      </c>
      <c r="D1859" s="374">
        <v>16</v>
      </c>
      <c r="E1859" s="374">
        <v>9</v>
      </c>
      <c r="F1859" s="374">
        <v>2016</v>
      </c>
      <c r="G1859" s="375">
        <v>2180.7449000000001</v>
      </c>
    </row>
    <row r="1860" spans="3:8" s="27" customFormat="1" x14ac:dyDescent="0.2">
      <c r="C1860" s="374">
        <v>10</v>
      </c>
      <c r="D1860" s="374">
        <v>16</v>
      </c>
      <c r="E1860" s="374">
        <v>9</v>
      </c>
      <c r="F1860" s="374">
        <v>2016</v>
      </c>
      <c r="G1860" s="375">
        <v>2191.0958000000001</v>
      </c>
    </row>
    <row r="1861" spans="3:8" s="27" customFormat="1" x14ac:dyDescent="0.2">
      <c r="C1861" s="374">
        <v>11</v>
      </c>
      <c r="D1861" s="374">
        <v>16</v>
      </c>
      <c r="E1861" s="374">
        <v>9</v>
      </c>
      <c r="F1861" s="374">
        <v>2016</v>
      </c>
      <c r="G1861" s="375">
        <v>2192.4967000000001</v>
      </c>
    </row>
    <row r="1862" spans="3:8" s="27" customFormat="1" x14ac:dyDescent="0.2">
      <c r="C1862" s="374">
        <v>12</v>
      </c>
      <c r="D1862" s="374">
        <v>16</v>
      </c>
      <c r="E1862" s="374">
        <v>9</v>
      </c>
      <c r="F1862" s="374">
        <v>2016</v>
      </c>
      <c r="G1862" s="375">
        <v>2168.9674</v>
      </c>
    </row>
    <row r="1863" spans="3:8" s="27" customFormat="1" x14ac:dyDescent="0.2">
      <c r="C1863" s="374">
        <v>13</v>
      </c>
      <c r="D1863" s="374">
        <v>16</v>
      </c>
      <c r="E1863" s="374">
        <v>9</v>
      </c>
      <c r="F1863" s="374">
        <v>2016</v>
      </c>
      <c r="G1863" s="375">
        <v>2208.9328</v>
      </c>
    </row>
    <row r="1864" spans="3:8" s="27" customFormat="1" x14ac:dyDescent="0.2">
      <c r="C1864" s="374">
        <v>14</v>
      </c>
      <c r="D1864" s="374">
        <v>16</v>
      </c>
      <c r="E1864" s="374">
        <v>9</v>
      </c>
      <c r="F1864" s="374">
        <v>2016</v>
      </c>
      <c r="G1864" s="375">
        <v>2237.9512</v>
      </c>
      <c r="H1864" s="27" t="s">
        <v>459</v>
      </c>
    </row>
    <row r="1865" spans="3:8" s="27" customFormat="1" x14ac:dyDescent="0.2">
      <c r="C1865" s="374">
        <v>15</v>
      </c>
      <c r="D1865" s="374">
        <v>16</v>
      </c>
      <c r="E1865" s="374">
        <v>9</v>
      </c>
      <c r="F1865" s="374">
        <v>2016</v>
      </c>
      <c r="G1865" s="375">
        <v>2230.5630999999998</v>
      </c>
    </row>
    <row r="1866" spans="3:8" s="27" customFormat="1" x14ac:dyDescent="0.2">
      <c r="C1866" s="374">
        <v>16</v>
      </c>
      <c r="D1866" s="374">
        <v>16</v>
      </c>
      <c r="E1866" s="374">
        <v>9</v>
      </c>
      <c r="F1866" s="374">
        <v>2016</v>
      </c>
      <c r="G1866" s="375">
        <v>2270.2896000000001</v>
      </c>
    </row>
    <row r="1867" spans="3:8" s="27" customFormat="1" x14ac:dyDescent="0.2">
      <c r="C1867" s="374">
        <v>17</v>
      </c>
      <c r="D1867" s="374">
        <v>16</v>
      </c>
      <c r="E1867" s="374">
        <v>9</v>
      </c>
      <c r="F1867" s="374">
        <v>2016</v>
      </c>
      <c r="G1867" s="375">
        <v>2264.0648000000001</v>
      </c>
    </row>
    <row r="1868" spans="3:8" s="27" customFormat="1" x14ac:dyDescent="0.2">
      <c r="C1868" s="374">
        <v>18</v>
      </c>
      <c r="D1868" s="374">
        <v>16</v>
      </c>
      <c r="E1868" s="374">
        <v>9</v>
      </c>
      <c r="F1868" s="374">
        <v>2016</v>
      </c>
      <c r="G1868" s="375">
        <v>2243.5906</v>
      </c>
    </row>
    <row r="1869" spans="3:8" s="27" customFormat="1" x14ac:dyDescent="0.2">
      <c r="C1869" s="374">
        <v>19</v>
      </c>
      <c r="D1869" s="374">
        <v>16</v>
      </c>
      <c r="E1869" s="374">
        <v>9</v>
      </c>
      <c r="F1869" s="374">
        <v>2016</v>
      </c>
      <c r="G1869" s="375">
        <v>2256.5167000000001</v>
      </c>
    </row>
    <row r="1870" spans="3:8" s="27" customFormat="1" x14ac:dyDescent="0.2">
      <c r="C1870" s="374">
        <v>20</v>
      </c>
      <c r="D1870" s="374">
        <v>16</v>
      </c>
      <c r="E1870" s="374">
        <v>9</v>
      </c>
      <c r="F1870" s="374">
        <v>2016</v>
      </c>
      <c r="G1870" s="375">
        <v>2274.2642999999998</v>
      </c>
    </row>
    <row r="1871" spans="3:8" s="27" customFormat="1" x14ac:dyDescent="0.2">
      <c r="C1871" s="374">
        <v>21</v>
      </c>
      <c r="D1871" s="374">
        <v>16</v>
      </c>
      <c r="E1871" s="374">
        <v>9</v>
      </c>
      <c r="F1871" s="374">
        <v>2016</v>
      </c>
      <c r="G1871" s="375">
        <v>2327.2154</v>
      </c>
    </row>
    <row r="1872" spans="3:8" s="27" customFormat="1" x14ac:dyDescent="0.2">
      <c r="C1872" s="374">
        <v>22</v>
      </c>
      <c r="D1872" s="374">
        <v>16</v>
      </c>
      <c r="E1872" s="374">
        <v>9</v>
      </c>
      <c r="F1872" s="374">
        <v>2016</v>
      </c>
      <c r="G1872" s="375">
        <v>2354.6860000000001</v>
      </c>
    </row>
    <row r="1873" spans="3:7" s="27" customFormat="1" x14ac:dyDescent="0.2">
      <c r="C1873" s="374">
        <v>23</v>
      </c>
      <c r="D1873" s="374">
        <v>16</v>
      </c>
      <c r="E1873" s="374">
        <v>9</v>
      </c>
      <c r="F1873" s="374">
        <v>2016</v>
      </c>
      <c r="G1873" s="375">
        <v>2365.5025000000001</v>
      </c>
    </row>
    <row r="1874" spans="3:7" s="27" customFormat="1" x14ac:dyDescent="0.2">
      <c r="C1874" s="374">
        <v>24</v>
      </c>
      <c r="D1874" s="374">
        <v>16</v>
      </c>
      <c r="E1874" s="374">
        <v>9</v>
      </c>
      <c r="F1874" s="374">
        <v>2016</v>
      </c>
      <c r="G1874" s="375">
        <v>2349.2824000000001</v>
      </c>
    </row>
    <row r="1875" spans="3:7" s="27" customFormat="1" x14ac:dyDescent="0.2">
      <c r="C1875" s="374">
        <v>1</v>
      </c>
      <c r="D1875" s="374">
        <v>17</v>
      </c>
      <c r="E1875" s="374">
        <v>9</v>
      </c>
      <c r="F1875" s="374">
        <v>2016</v>
      </c>
      <c r="G1875" s="375">
        <v>2320.0718999999999</v>
      </c>
    </row>
    <row r="1876" spans="3:7" s="27" customFormat="1" x14ac:dyDescent="0.2">
      <c r="C1876" s="374">
        <v>2</v>
      </c>
      <c r="D1876" s="374">
        <v>17</v>
      </c>
      <c r="E1876" s="374">
        <v>9</v>
      </c>
      <c r="F1876" s="374">
        <v>2016</v>
      </c>
      <c r="G1876" s="375">
        <v>2318.5061999999998</v>
      </c>
    </row>
    <row r="1877" spans="3:7" s="27" customFormat="1" x14ac:dyDescent="0.2">
      <c r="C1877" s="374">
        <v>3</v>
      </c>
      <c r="D1877" s="374">
        <v>17</v>
      </c>
      <c r="E1877" s="374">
        <v>9</v>
      </c>
      <c r="F1877" s="374">
        <v>2016</v>
      </c>
      <c r="G1877" s="375">
        <v>2296.1241</v>
      </c>
    </row>
    <row r="1878" spans="3:7" s="27" customFormat="1" x14ac:dyDescent="0.2">
      <c r="C1878" s="374">
        <v>4</v>
      </c>
      <c r="D1878" s="374">
        <v>17</v>
      </c>
      <c r="E1878" s="374">
        <v>9</v>
      </c>
      <c r="F1878" s="374">
        <v>2016</v>
      </c>
      <c r="G1878" s="375">
        <v>2280.6444000000001</v>
      </c>
    </row>
    <row r="1879" spans="3:7" s="27" customFormat="1" x14ac:dyDescent="0.2">
      <c r="C1879" s="374">
        <v>5</v>
      </c>
      <c r="D1879" s="374">
        <v>17</v>
      </c>
      <c r="E1879" s="374">
        <v>9</v>
      </c>
      <c r="F1879" s="374">
        <v>2016</v>
      </c>
      <c r="G1879" s="375">
        <v>2287.6622000000002</v>
      </c>
    </row>
    <row r="1880" spans="3:7" s="27" customFormat="1" x14ac:dyDescent="0.2">
      <c r="C1880" s="374">
        <v>6</v>
      </c>
      <c r="D1880" s="374">
        <v>17</v>
      </c>
      <c r="E1880" s="374">
        <v>9</v>
      </c>
      <c r="F1880" s="374">
        <v>2016</v>
      </c>
      <c r="G1880" s="375">
        <v>2282.2732999999998</v>
      </c>
    </row>
    <row r="1881" spans="3:7" s="27" customFormat="1" x14ac:dyDescent="0.2">
      <c r="C1881" s="374">
        <v>7</v>
      </c>
      <c r="D1881" s="374">
        <v>17</v>
      </c>
      <c r="E1881" s="374">
        <v>9</v>
      </c>
      <c r="F1881" s="374">
        <v>2016</v>
      </c>
      <c r="G1881" s="375">
        <v>2274.3063000000002</v>
      </c>
    </row>
    <row r="1882" spans="3:7" s="27" customFormat="1" x14ac:dyDescent="0.2">
      <c r="C1882" s="374">
        <v>8</v>
      </c>
      <c r="D1882" s="374">
        <v>17</v>
      </c>
      <c r="E1882" s="374">
        <v>9</v>
      </c>
      <c r="F1882" s="374">
        <v>2016</v>
      </c>
      <c r="G1882" s="375">
        <v>2258.2100999999998</v>
      </c>
    </row>
    <row r="1883" spans="3:7" s="27" customFormat="1" x14ac:dyDescent="0.2">
      <c r="C1883" s="374">
        <v>9</v>
      </c>
      <c r="D1883" s="374">
        <v>17</v>
      </c>
      <c r="E1883" s="374">
        <v>9</v>
      </c>
      <c r="F1883" s="374">
        <v>2016</v>
      </c>
      <c r="G1883" s="375">
        <v>2272.5248000000001</v>
      </c>
    </row>
    <row r="1884" spans="3:7" s="27" customFormat="1" x14ac:dyDescent="0.2">
      <c r="C1884" s="374">
        <v>10</v>
      </c>
      <c r="D1884" s="374">
        <v>17</v>
      </c>
      <c r="E1884" s="374">
        <v>9</v>
      </c>
      <c r="F1884" s="374">
        <v>2016</v>
      </c>
      <c r="G1884" s="375">
        <v>2263.6201999999998</v>
      </c>
    </row>
    <row r="1885" spans="3:7" s="27" customFormat="1" x14ac:dyDescent="0.2">
      <c r="C1885" s="374">
        <v>11</v>
      </c>
      <c r="D1885" s="374">
        <v>17</v>
      </c>
      <c r="E1885" s="374">
        <v>9</v>
      </c>
      <c r="F1885" s="374">
        <v>2016</v>
      </c>
      <c r="G1885" s="375">
        <v>2250.5138999999999</v>
      </c>
    </row>
    <row r="1886" spans="3:7" s="27" customFormat="1" x14ac:dyDescent="0.2">
      <c r="C1886" s="374">
        <v>12</v>
      </c>
      <c r="D1886" s="374">
        <v>17</v>
      </c>
      <c r="E1886" s="374">
        <v>9</v>
      </c>
      <c r="F1886" s="374">
        <v>2016</v>
      </c>
      <c r="G1886" s="375">
        <v>2223.0349000000001</v>
      </c>
    </row>
    <row r="1887" spans="3:7" s="27" customFormat="1" x14ac:dyDescent="0.2">
      <c r="C1887" s="374">
        <v>13</v>
      </c>
      <c r="D1887" s="374">
        <v>17</v>
      </c>
      <c r="E1887" s="374">
        <v>9</v>
      </c>
      <c r="F1887" s="374">
        <v>2016</v>
      </c>
      <c r="G1887" s="375">
        <v>2246.8699000000001</v>
      </c>
    </row>
    <row r="1888" spans="3:7" s="27" customFormat="1" x14ac:dyDescent="0.2">
      <c r="C1888" s="374">
        <v>14</v>
      </c>
      <c r="D1888" s="374">
        <v>17</v>
      </c>
      <c r="E1888" s="374">
        <v>9</v>
      </c>
      <c r="F1888" s="374">
        <v>2016</v>
      </c>
      <c r="G1888" s="375">
        <v>2249.1158</v>
      </c>
    </row>
    <row r="1889" spans="3:7" s="27" customFormat="1" x14ac:dyDescent="0.2">
      <c r="C1889" s="374">
        <v>15</v>
      </c>
      <c r="D1889" s="374">
        <v>17</v>
      </c>
      <c r="E1889" s="374">
        <v>9</v>
      </c>
      <c r="F1889" s="374">
        <v>2016</v>
      </c>
      <c r="G1889" s="375">
        <v>2249.4238</v>
      </c>
    </row>
    <row r="1890" spans="3:7" s="27" customFormat="1" x14ac:dyDescent="0.2">
      <c r="C1890" s="374">
        <v>16</v>
      </c>
      <c r="D1890" s="374">
        <v>17</v>
      </c>
      <c r="E1890" s="374">
        <v>9</v>
      </c>
      <c r="F1890" s="374">
        <v>2016</v>
      </c>
      <c r="G1890" s="375">
        <v>2244.2689999999998</v>
      </c>
    </row>
    <row r="1891" spans="3:7" s="27" customFormat="1" x14ac:dyDescent="0.2">
      <c r="C1891" s="374">
        <v>17</v>
      </c>
      <c r="D1891" s="374">
        <v>17</v>
      </c>
      <c r="E1891" s="374">
        <v>9</v>
      </c>
      <c r="F1891" s="374">
        <v>2016</v>
      </c>
      <c r="G1891" s="375">
        <v>2242.8096</v>
      </c>
    </row>
    <row r="1892" spans="3:7" s="27" customFormat="1" x14ac:dyDescent="0.2">
      <c r="C1892" s="374">
        <v>18</v>
      </c>
      <c r="D1892" s="374">
        <v>17</v>
      </c>
      <c r="E1892" s="374">
        <v>9</v>
      </c>
      <c r="F1892" s="374">
        <v>2016</v>
      </c>
      <c r="G1892" s="375">
        <v>2215.5398</v>
      </c>
    </row>
    <row r="1893" spans="3:7" s="27" customFormat="1" x14ac:dyDescent="0.2">
      <c r="C1893" s="374">
        <v>19</v>
      </c>
      <c r="D1893" s="374">
        <v>17</v>
      </c>
      <c r="E1893" s="374">
        <v>9</v>
      </c>
      <c r="F1893" s="374">
        <v>2016</v>
      </c>
      <c r="G1893" s="375">
        <v>2187.0590000000002</v>
      </c>
    </row>
    <row r="1894" spans="3:7" s="27" customFormat="1" x14ac:dyDescent="0.2">
      <c r="C1894" s="374">
        <v>20</v>
      </c>
      <c r="D1894" s="374">
        <v>17</v>
      </c>
      <c r="E1894" s="374">
        <v>9</v>
      </c>
      <c r="F1894" s="374">
        <v>2016</v>
      </c>
      <c r="G1894" s="375">
        <v>2239.4944</v>
      </c>
    </row>
    <row r="1895" spans="3:7" s="27" customFormat="1" x14ac:dyDescent="0.2">
      <c r="C1895" s="374">
        <v>21</v>
      </c>
      <c r="D1895" s="374">
        <v>17</v>
      </c>
      <c r="E1895" s="374">
        <v>9</v>
      </c>
      <c r="F1895" s="374">
        <v>2016</v>
      </c>
      <c r="G1895" s="375">
        <v>2246.7829000000002</v>
      </c>
    </row>
    <row r="1896" spans="3:7" s="27" customFormat="1" x14ac:dyDescent="0.2">
      <c r="C1896" s="374">
        <v>22</v>
      </c>
      <c r="D1896" s="374">
        <v>17</v>
      </c>
      <c r="E1896" s="374">
        <v>9</v>
      </c>
      <c r="F1896" s="374">
        <v>2016</v>
      </c>
      <c r="G1896" s="375">
        <v>2263.8784000000001</v>
      </c>
    </row>
    <row r="1897" spans="3:7" s="27" customFormat="1" x14ac:dyDescent="0.2">
      <c r="C1897" s="374">
        <v>23</v>
      </c>
      <c r="D1897" s="374">
        <v>17</v>
      </c>
      <c r="E1897" s="374">
        <v>9</v>
      </c>
      <c r="F1897" s="374">
        <v>2016</v>
      </c>
      <c r="G1897" s="375">
        <v>2280.5423000000001</v>
      </c>
    </row>
    <row r="1898" spans="3:7" s="27" customFormat="1" x14ac:dyDescent="0.2">
      <c r="C1898" s="374">
        <v>24</v>
      </c>
      <c r="D1898" s="374">
        <v>17</v>
      </c>
      <c r="E1898" s="374">
        <v>9</v>
      </c>
      <c r="F1898" s="374">
        <v>2016</v>
      </c>
      <c r="G1898" s="375">
        <v>2251.2139999999999</v>
      </c>
    </row>
    <row r="1899" spans="3:7" s="27" customFormat="1" x14ac:dyDescent="0.2">
      <c r="C1899" s="374">
        <v>1</v>
      </c>
      <c r="D1899" s="374">
        <v>18</v>
      </c>
      <c r="E1899" s="374">
        <v>9</v>
      </c>
      <c r="F1899" s="374">
        <v>2016</v>
      </c>
      <c r="G1899" s="375">
        <v>2232.4173000000001</v>
      </c>
    </row>
    <row r="1900" spans="3:7" s="27" customFormat="1" x14ac:dyDescent="0.2">
      <c r="C1900" s="374">
        <v>2</v>
      </c>
      <c r="D1900" s="374">
        <v>18</v>
      </c>
      <c r="E1900" s="374">
        <v>9</v>
      </c>
      <c r="F1900" s="374">
        <v>2016</v>
      </c>
      <c r="G1900" s="375">
        <v>2188.0682000000002</v>
      </c>
    </row>
    <row r="1901" spans="3:7" s="27" customFormat="1" x14ac:dyDescent="0.2">
      <c r="C1901" s="374">
        <v>3</v>
      </c>
      <c r="D1901" s="374">
        <v>18</v>
      </c>
      <c r="E1901" s="374">
        <v>9</v>
      </c>
      <c r="F1901" s="374">
        <v>2016</v>
      </c>
      <c r="G1901" s="375">
        <v>2162.7440999999999</v>
      </c>
    </row>
    <row r="1902" spans="3:7" s="27" customFormat="1" x14ac:dyDescent="0.2">
      <c r="C1902" s="374">
        <v>4</v>
      </c>
      <c r="D1902" s="374">
        <v>18</v>
      </c>
      <c r="E1902" s="374">
        <v>9</v>
      </c>
      <c r="F1902" s="374">
        <v>2016</v>
      </c>
      <c r="G1902" s="375">
        <v>2163.7053000000001</v>
      </c>
    </row>
    <row r="1903" spans="3:7" s="27" customFormat="1" x14ac:dyDescent="0.2">
      <c r="C1903" s="374">
        <v>5</v>
      </c>
      <c r="D1903" s="374">
        <v>18</v>
      </c>
      <c r="E1903" s="374">
        <v>9</v>
      </c>
      <c r="F1903" s="374">
        <v>2016</v>
      </c>
      <c r="G1903" s="375">
        <v>2173.2212</v>
      </c>
    </row>
    <row r="1904" spans="3:7" s="27" customFormat="1" x14ac:dyDescent="0.2">
      <c r="C1904" s="374">
        <v>6</v>
      </c>
      <c r="D1904" s="374">
        <v>18</v>
      </c>
      <c r="E1904" s="374">
        <v>9</v>
      </c>
      <c r="F1904" s="374">
        <v>2016</v>
      </c>
      <c r="G1904" s="375">
        <v>2164.5590000000002</v>
      </c>
    </row>
    <row r="1905" spans="3:7" s="27" customFormat="1" x14ac:dyDescent="0.2">
      <c r="C1905" s="374">
        <v>7</v>
      </c>
      <c r="D1905" s="374">
        <v>18</v>
      </c>
      <c r="E1905" s="374">
        <v>9</v>
      </c>
      <c r="F1905" s="374">
        <v>2016</v>
      </c>
      <c r="G1905" s="375">
        <v>2157.7910000000002</v>
      </c>
    </row>
    <row r="1906" spans="3:7" s="27" customFormat="1" x14ac:dyDescent="0.2">
      <c r="C1906" s="374">
        <v>8</v>
      </c>
      <c r="D1906" s="374">
        <v>18</v>
      </c>
      <c r="E1906" s="374">
        <v>9</v>
      </c>
      <c r="F1906" s="374">
        <v>2016</v>
      </c>
      <c r="G1906" s="375">
        <v>2119.3429000000001</v>
      </c>
    </row>
    <row r="1907" spans="3:7" s="27" customFormat="1" x14ac:dyDescent="0.2">
      <c r="C1907" s="374">
        <v>9</v>
      </c>
      <c r="D1907" s="374">
        <v>18</v>
      </c>
      <c r="E1907" s="374">
        <v>9</v>
      </c>
      <c r="F1907" s="374">
        <v>2016</v>
      </c>
      <c r="G1907" s="375">
        <v>2121.7984000000001</v>
      </c>
    </row>
    <row r="1908" spans="3:7" s="27" customFormat="1" x14ac:dyDescent="0.2">
      <c r="C1908" s="374">
        <v>10</v>
      </c>
      <c r="D1908" s="374">
        <v>18</v>
      </c>
      <c r="E1908" s="374">
        <v>9</v>
      </c>
      <c r="F1908" s="374">
        <v>2016</v>
      </c>
      <c r="G1908" s="375">
        <v>2103.4081999999999</v>
      </c>
    </row>
    <row r="1909" spans="3:7" s="27" customFormat="1" x14ac:dyDescent="0.2">
      <c r="C1909" s="374">
        <v>11</v>
      </c>
      <c r="D1909" s="374">
        <v>18</v>
      </c>
      <c r="E1909" s="374">
        <v>9</v>
      </c>
      <c r="F1909" s="374">
        <v>2016</v>
      </c>
      <c r="G1909" s="375">
        <v>2084.0792999999999</v>
      </c>
    </row>
    <row r="1910" spans="3:7" s="27" customFormat="1" x14ac:dyDescent="0.2">
      <c r="C1910" s="374">
        <v>12</v>
      </c>
      <c r="D1910" s="374">
        <v>18</v>
      </c>
      <c r="E1910" s="374">
        <v>9</v>
      </c>
      <c r="F1910" s="374">
        <v>2016</v>
      </c>
      <c r="G1910" s="375">
        <v>1979.5365999999999</v>
      </c>
    </row>
    <row r="1911" spans="3:7" s="27" customFormat="1" x14ac:dyDescent="0.2">
      <c r="C1911" s="374">
        <v>13</v>
      </c>
      <c r="D1911" s="374">
        <v>18</v>
      </c>
      <c r="E1911" s="374">
        <v>9</v>
      </c>
      <c r="F1911" s="374">
        <v>2016</v>
      </c>
      <c r="G1911" s="375">
        <v>1952.4683</v>
      </c>
    </row>
    <row r="1912" spans="3:7" s="27" customFormat="1" x14ac:dyDescent="0.2">
      <c r="C1912" s="374">
        <v>14</v>
      </c>
      <c r="D1912" s="374">
        <v>18</v>
      </c>
      <c r="E1912" s="374">
        <v>9</v>
      </c>
      <c r="F1912" s="374">
        <v>2016</v>
      </c>
      <c r="G1912" s="375">
        <v>1951.4390000000001</v>
      </c>
    </row>
    <row r="1913" spans="3:7" s="27" customFormat="1" x14ac:dyDescent="0.2">
      <c r="C1913" s="374">
        <v>15</v>
      </c>
      <c r="D1913" s="374">
        <v>18</v>
      </c>
      <c r="E1913" s="374">
        <v>9</v>
      </c>
      <c r="F1913" s="374">
        <v>2016</v>
      </c>
      <c r="G1913" s="375">
        <v>1963.5686000000001</v>
      </c>
    </row>
    <row r="1914" spans="3:7" s="27" customFormat="1" x14ac:dyDescent="0.2">
      <c r="C1914" s="374">
        <v>16</v>
      </c>
      <c r="D1914" s="374">
        <v>18</v>
      </c>
      <c r="E1914" s="374">
        <v>9</v>
      </c>
      <c r="F1914" s="374">
        <v>2016</v>
      </c>
      <c r="G1914" s="375">
        <v>2019.9870000000001</v>
      </c>
    </row>
    <row r="1915" spans="3:7" s="27" customFormat="1" x14ac:dyDescent="0.2">
      <c r="C1915" s="374">
        <v>17</v>
      </c>
      <c r="D1915" s="374">
        <v>18</v>
      </c>
      <c r="E1915" s="374">
        <v>9</v>
      </c>
      <c r="F1915" s="374">
        <v>2016</v>
      </c>
      <c r="G1915" s="375">
        <v>2053.0232000000001</v>
      </c>
    </row>
    <row r="1916" spans="3:7" s="27" customFormat="1" x14ac:dyDescent="0.2">
      <c r="C1916" s="374">
        <v>18</v>
      </c>
      <c r="D1916" s="374">
        <v>18</v>
      </c>
      <c r="E1916" s="374">
        <v>9</v>
      </c>
      <c r="F1916" s="374">
        <v>2016</v>
      </c>
      <c r="G1916" s="375">
        <v>2073.0511999999999</v>
      </c>
    </row>
    <row r="1917" spans="3:7" s="27" customFormat="1" x14ac:dyDescent="0.2">
      <c r="C1917" s="374">
        <v>19</v>
      </c>
      <c r="D1917" s="374">
        <v>18</v>
      </c>
      <c r="E1917" s="374">
        <v>9</v>
      </c>
      <c r="F1917" s="374">
        <v>2016</v>
      </c>
      <c r="G1917" s="375">
        <v>2090.0527000000002</v>
      </c>
    </row>
    <row r="1918" spans="3:7" s="27" customFormat="1" x14ac:dyDescent="0.2">
      <c r="C1918" s="374">
        <v>20</v>
      </c>
      <c r="D1918" s="374">
        <v>18</v>
      </c>
      <c r="E1918" s="374">
        <v>9</v>
      </c>
      <c r="F1918" s="374">
        <v>2016</v>
      </c>
      <c r="G1918" s="375">
        <v>2129.7509</v>
      </c>
    </row>
    <row r="1919" spans="3:7" s="27" customFormat="1" x14ac:dyDescent="0.2">
      <c r="C1919" s="374">
        <v>21</v>
      </c>
      <c r="D1919" s="374">
        <v>18</v>
      </c>
      <c r="E1919" s="374">
        <v>9</v>
      </c>
      <c r="F1919" s="374">
        <v>2016</v>
      </c>
      <c r="G1919" s="375">
        <v>2166.8836999999999</v>
      </c>
    </row>
    <row r="1920" spans="3:7" s="27" customFormat="1" x14ac:dyDescent="0.2">
      <c r="C1920" s="374">
        <v>22</v>
      </c>
      <c r="D1920" s="374">
        <v>18</v>
      </c>
      <c r="E1920" s="374">
        <v>9</v>
      </c>
      <c r="F1920" s="374">
        <v>2016</v>
      </c>
      <c r="G1920" s="375">
        <v>2200.4585000000002</v>
      </c>
    </row>
    <row r="1921" spans="3:7" s="27" customFormat="1" x14ac:dyDescent="0.2">
      <c r="C1921" s="374">
        <v>23</v>
      </c>
      <c r="D1921" s="374">
        <v>18</v>
      </c>
      <c r="E1921" s="374">
        <v>9</v>
      </c>
      <c r="F1921" s="374">
        <v>2016</v>
      </c>
      <c r="G1921" s="375">
        <v>2200.8285999999998</v>
      </c>
    </row>
    <row r="1922" spans="3:7" s="27" customFormat="1" x14ac:dyDescent="0.2">
      <c r="C1922" s="374">
        <v>24</v>
      </c>
      <c r="D1922" s="374">
        <v>18</v>
      </c>
      <c r="E1922" s="374">
        <v>9</v>
      </c>
      <c r="F1922" s="374">
        <v>2016</v>
      </c>
      <c r="G1922" s="375">
        <v>2200.0275000000001</v>
      </c>
    </row>
    <row r="1923" spans="3:7" s="27" customFormat="1" x14ac:dyDescent="0.2">
      <c r="C1923" s="374">
        <v>1</v>
      </c>
      <c r="D1923" s="374">
        <v>19</v>
      </c>
      <c r="E1923" s="374">
        <v>9</v>
      </c>
      <c r="F1923" s="374">
        <v>2016</v>
      </c>
      <c r="G1923" s="375">
        <v>2164.8409000000001</v>
      </c>
    </row>
    <row r="1924" spans="3:7" s="27" customFormat="1" x14ac:dyDescent="0.2">
      <c r="C1924" s="374">
        <v>2</v>
      </c>
      <c r="D1924" s="374">
        <v>19</v>
      </c>
      <c r="E1924" s="374">
        <v>9</v>
      </c>
      <c r="F1924" s="374">
        <v>2016</v>
      </c>
      <c r="G1924" s="375">
        <v>2126.0596999999998</v>
      </c>
    </row>
    <row r="1925" spans="3:7" s="27" customFormat="1" x14ac:dyDescent="0.2">
      <c r="C1925" s="374">
        <v>3</v>
      </c>
      <c r="D1925" s="374">
        <v>19</v>
      </c>
      <c r="E1925" s="374">
        <v>9</v>
      </c>
      <c r="F1925" s="374">
        <v>2016</v>
      </c>
      <c r="G1925" s="375">
        <v>2105.9847</v>
      </c>
    </row>
    <row r="1926" spans="3:7" s="27" customFormat="1" x14ac:dyDescent="0.2">
      <c r="C1926" s="374">
        <v>4</v>
      </c>
      <c r="D1926" s="374">
        <v>19</v>
      </c>
      <c r="E1926" s="374">
        <v>9</v>
      </c>
      <c r="F1926" s="374">
        <v>2016</v>
      </c>
      <c r="G1926" s="375">
        <v>2100.5884999999998</v>
      </c>
    </row>
    <row r="1927" spans="3:7" s="27" customFormat="1" x14ac:dyDescent="0.2">
      <c r="C1927" s="374">
        <v>5</v>
      </c>
      <c r="D1927" s="374">
        <v>19</v>
      </c>
      <c r="E1927" s="374">
        <v>9</v>
      </c>
      <c r="F1927" s="374">
        <v>2016</v>
      </c>
      <c r="G1927" s="375">
        <v>2105.6237000000001</v>
      </c>
    </row>
    <row r="1928" spans="3:7" s="27" customFormat="1" x14ac:dyDescent="0.2">
      <c r="C1928" s="374">
        <v>6</v>
      </c>
      <c r="D1928" s="374">
        <v>19</v>
      </c>
      <c r="E1928" s="374">
        <v>9</v>
      </c>
      <c r="F1928" s="374">
        <v>2016</v>
      </c>
      <c r="G1928" s="375">
        <v>2084.3710999999998</v>
      </c>
    </row>
    <row r="1929" spans="3:7" s="27" customFormat="1" x14ac:dyDescent="0.2">
      <c r="C1929" s="374">
        <v>7</v>
      </c>
      <c r="D1929" s="374">
        <v>19</v>
      </c>
      <c r="E1929" s="374">
        <v>9</v>
      </c>
      <c r="F1929" s="374">
        <v>2016</v>
      </c>
      <c r="G1929" s="375">
        <v>2073.2429999999999</v>
      </c>
    </row>
    <row r="1930" spans="3:7" s="27" customFormat="1" x14ac:dyDescent="0.2">
      <c r="C1930" s="374">
        <v>8</v>
      </c>
      <c r="D1930" s="374">
        <v>19</v>
      </c>
      <c r="E1930" s="374">
        <v>9</v>
      </c>
      <c r="F1930" s="374">
        <v>2016</v>
      </c>
      <c r="G1930" s="375">
        <v>2080.1995000000002</v>
      </c>
    </row>
    <row r="1931" spans="3:7" s="27" customFormat="1" x14ac:dyDescent="0.2">
      <c r="C1931" s="374">
        <v>9</v>
      </c>
      <c r="D1931" s="374">
        <v>19</v>
      </c>
      <c r="E1931" s="374">
        <v>9</v>
      </c>
      <c r="F1931" s="374">
        <v>2016</v>
      </c>
      <c r="G1931" s="375">
        <v>2064.9135000000001</v>
      </c>
    </row>
    <row r="1932" spans="3:7" s="27" customFormat="1" x14ac:dyDescent="0.2">
      <c r="C1932" s="374">
        <v>10</v>
      </c>
      <c r="D1932" s="374">
        <v>19</v>
      </c>
      <c r="E1932" s="374">
        <v>9</v>
      </c>
      <c r="F1932" s="374">
        <v>2016</v>
      </c>
      <c r="G1932" s="375">
        <v>2100.6435000000001</v>
      </c>
    </row>
    <row r="1933" spans="3:7" s="27" customFormat="1" x14ac:dyDescent="0.2">
      <c r="C1933" s="374">
        <v>11</v>
      </c>
      <c r="D1933" s="374">
        <v>19</v>
      </c>
      <c r="E1933" s="374">
        <v>9</v>
      </c>
      <c r="F1933" s="374">
        <v>2016</v>
      </c>
      <c r="G1933" s="375">
        <v>2083.5594000000001</v>
      </c>
    </row>
    <row r="1934" spans="3:7" s="27" customFormat="1" x14ac:dyDescent="0.2">
      <c r="C1934" s="374">
        <v>12</v>
      </c>
      <c r="D1934" s="374">
        <v>19</v>
      </c>
      <c r="E1934" s="374">
        <v>9</v>
      </c>
      <c r="F1934" s="374">
        <v>2016</v>
      </c>
      <c r="G1934" s="375">
        <v>2078.9924000000001</v>
      </c>
    </row>
    <row r="1935" spans="3:7" s="27" customFormat="1" x14ac:dyDescent="0.2">
      <c r="C1935" s="374">
        <v>13</v>
      </c>
      <c r="D1935" s="374">
        <v>19</v>
      </c>
      <c r="E1935" s="374">
        <v>9</v>
      </c>
      <c r="F1935" s="374">
        <v>2016</v>
      </c>
      <c r="G1935" s="375">
        <v>2055.9087</v>
      </c>
    </row>
    <row r="1936" spans="3:7" s="27" customFormat="1" x14ac:dyDescent="0.2">
      <c r="C1936" s="374">
        <v>14</v>
      </c>
      <c r="D1936" s="374">
        <v>19</v>
      </c>
      <c r="E1936" s="374">
        <v>9</v>
      </c>
      <c r="F1936" s="374">
        <v>2016</v>
      </c>
      <c r="G1936" s="375">
        <v>2064.38</v>
      </c>
    </row>
    <row r="1937" spans="3:7" s="27" customFormat="1" x14ac:dyDescent="0.2">
      <c r="C1937" s="374">
        <v>15</v>
      </c>
      <c r="D1937" s="374">
        <v>19</v>
      </c>
      <c r="E1937" s="374">
        <v>9</v>
      </c>
      <c r="F1937" s="374">
        <v>2016</v>
      </c>
      <c r="G1937" s="375">
        <v>2083.4596999999999</v>
      </c>
    </row>
    <row r="1938" spans="3:7" s="27" customFormat="1" x14ac:dyDescent="0.2">
      <c r="C1938" s="374">
        <v>16</v>
      </c>
      <c r="D1938" s="374">
        <v>19</v>
      </c>
      <c r="E1938" s="374">
        <v>9</v>
      </c>
      <c r="F1938" s="374">
        <v>2016</v>
      </c>
      <c r="G1938" s="375">
        <v>2026.0925</v>
      </c>
    </row>
    <row r="1939" spans="3:7" s="27" customFormat="1" x14ac:dyDescent="0.2">
      <c r="C1939" s="374">
        <v>17</v>
      </c>
      <c r="D1939" s="374">
        <v>19</v>
      </c>
      <c r="E1939" s="374">
        <v>9</v>
      </c>
      <c r="F1939" s="374">
        <v>2016</v>
      </c>
      <c r="G1939" s="375">
        <v>1991.4512999999999</v>
      </c>
    </row>
    <row r="1940" spans="3:7" s="27" customFormat="1" x14ac:dyDescent="0.2">
      <c r="C1940" s="374">
        <v>18</v>
      </c>
      <c r="D1940" s="374">
        <v>19</v>
      </c>
      <c r="E1940" s="374">
        <v>9</v>
      </c>
      <c r="F1940" s="374">
        <v>2016</v>
      </c>
      <c r="G1940" s="375">
        <v>1988.7156</v>
      </c>
    </row>
    <row r="1941" spans="3:7" s="27" customFormat="1" x14ac:dyDescent="0.2">
      <c r="C1941" s="374">
        <v>19</v>
      </c>
      <c r="D1941" s="374">
        <v>19</v>
      </c>
      <c r="E1941" s="374">
        <v>9</v>
      </c>
      <c r="F1941" s="374">
        <v>2016</v>
      </c>
      <c r="G1941" s="375">
        <v>2002.2796000000001</v>
      </c>
    </row>
    <row r="1942" spans="3:7" s="27" customFormat="1" x14ac:dyDescent="0.2">
      <c r="C1942" s="374">
        <v>20</v>
      </c>
      <c r="D1942" s="374">
        <v>19</v>
      </c>
      <c r="E1942" s="374">
        <v>9</v>
      </c>
      <c r="F1942" s="374">
        <v>2016</v>
      </c>
      <c r="G1942" s="375">
        <v>2025.0260000000001</v>
      </c>
    </row>
    <row r="1943" spans="3:7" s="27" customFormat="1" x14ac:dyDescent="0.2">
      <c r="C1943" s="374">
        <v>21</v>
      </c>
      <c r="D1943" s="374">
        <v>19</v>
      </c>
      <c r="E1943" s="374">
        <v>9</v>
      </c>
      <c r="F1943" s="374">
        <v>2016</v>
      </c>
      <c r="G1943" s="375">
        <v>2085.1415000000002</v>
      </c>
    </row>
    <row r="1944" spans="3:7" s="27" customFormat="1" x14ac:dyDescent="0.2">
      <c r="C1944" s="374">
        <v>22</v>
      </c>
      <c r="D1944" s="374">
        <v>19</v>
      </c>
      <c r="E1944" s="374">
        <v>9</v>
      </c>
      <c r="F1944" s="374">
        <v>2016</v>
      </c>
      <c r="G1944" s="375">
        <v>2166.3773000000001</v>
      </c>
    </row>
    <row r="1945" spans="3:7" s="27" customFormat="1" x14ac:dyDescent="0.2">
      <c r="C1945" s="374">
        <v>23</v>
      </c>
      <c r="D1945" s="374">
        <v>19</v>
      </c>
      <c r="E1945" s="374">
        <v>9</v>
      </c>
      <c r="F1945" s="374">
        <v>2016</v>
      </c>
      <c r="G1945" s="375">
        <v>2207.7339000000002</v>
      </c>
    </row>
    <row r="1946" spans="3:7" s="27" customFormat="1" x14ac:dyDescent="0.2">
      <c r="C1946" s="374">
        <v>24</v>
      </c>
      <c r="D1946" s="374">
        <v>19</v>
      </c>
      <c r="E1946" s="374">
        <v>9</v>
      </c>
      <c r="F1946" s="374">
        <v>2016</v>
      </c>
      <c r="G1946" s="375">
        <v>2188.3298</v>
      </c>
    </row>
    <row r="1947" spans="3:7" s="27" customFormat="1" x14ac:dyDescent="0.2">
      <c r="C1947" s="374">
        <v>1</v>
      </c>
      <c r="D1947" s="374">
        <v>20</v>
      </c>
      <c r="E1947" s="374">
        <v>9</v>
      </c>
      <c r="F1947" s="374">
        <v>2016</v>
      </c>
      <c r="G1947" s="375">
        <v>2109.0371</v>
      </c>
    </row>
    <row r="1948" spans="3:7" s="27" customFormat="1" x14ac:dyDescent="0.2">
      <c r="C1948" s="374">
        <v>2</v>
      </c>
      <c r="D1948" s="374">
        <v>20</v>
      </c>
      <c r="E1948" s="374">
        <v>9</v>
      </c>
      <c r="F1948" s="374">
        <v>2016</v>
      </c>
      <c r="G1948" s="375">
        <v>2053.4780999999998</v>
      </c>
    </row>
    <row r="1949" spans="3:7" s="27" customFormat="1" x14ac:dyDescent="0.2">
      <c r="C1949" s="374">
        <v>3</v>
      </c>
      <c r="D1949" s="374">
        <v>20</v>
      </c>
      <c r="E1949" s="374">
        <v>9</v>
      </c>
      <c r="F1949" s="374">
        <v>2016</v>
      </c>
      <c r="G1949" s="375">
        <v>2040.7806</v>
      </c>
    </row>
    <row r="1950" spans="3:7" s="27" customFormat="1" x14ac:dyDescent="0.2">
      <c r="C1950" s="374">
        <v>4</v>
      </c>
      <c r="D1950" s="374">
        <v>20</v>
      </c>
      <c r="E1950" s="374">
        <v>9</v>
      </c>
      <c r="F1950" s="374">
        <v>2016</v>
      </c>
      <c r="G1950" s="375">
        <v>2052.8532</v>
      </c>
    </row>
    <row r="1951" spans="3:7" s="27" customFormat="1" x14ac:dyDescent="0.2">
      <c r="C1951" s="374">
        <v>5</v>
      </c>
      <c r="D1951" s="374">
        <v>20</v>
      </c>
      <c r="E1951" s="374">
        <v>9</v>
      </c>
      <c r="F1951" s="374">
        <v>2016</v>
      </c>
      <c r="G1951" s="375">
        <v>2067.2936</v>
      </c>
    </row>
    <row r="1952" spans="3:7" s="27" customFormat="1" x14ac:dyDescent="0.2">
      <c r="C1952" s="374">
        <v>6</v>
      </c>
      <c r="D1952" s="374">
        <v>20</v>
      </c>
      <c r="E1952" s="374">
        <v>9</v>
      </c>
      <c r="F1952" s="374">
        <v>2016</v>
      </c>
      <c r="G1952" s="375">
        <v>2072.6116000000002</v>
      </c>
    </row>
    <row r="1953" spans="3:7" s="27" customFormat="1" x14ac:dyDescent="0.2">
      <c r="C1953" s="374">
        <v>7</v>
      </c>
      <c r="D1953" s="374">
        <v>20</v>
      </c>
      <c r="E1953" s="374">
        <v>9</v>
      </c>
      <c r="F1953" s="374">
        <v>2016</v>
      </c>
      <c r="G1953" s="375">
        <v>2105.2854000000002</v>
      </c>
    </row>
    <row r="1954" spans="3:7" s="27" customFormat="1" x14ac:dyDescent="0.2">
      <c r="C1954" s="374">
        <v>8</v>
      </c>
      <c r="D1954" s="374">
        <v>20</v>
      </c>
      <c r="E1954" s="374">
        <v>9</v>
      </c>
      <c r="F1954" s="374">
        <v>2016</v>
      </c>
      <c r="G1954" s="375">
        <v>2122.5646000000002</v>
      </c>
    </row>
    <row r="1955" spans="3:7" s="27" customFormat="1" x14ac:dyDescent="0.2">
      <c r="C1955" s="374">
        <v>9</v>
      </c>
      <c r="D1955" s="374">
        <v>20</v>
      </c>
      <c r="E1955" s="374">
        <v>9</v>
      </c>
      <c r="F1955" s="374">
        <v>2016</v>
      </c>
      <c r="G1955" s="375">
        <v>2118.8328999999999</v>
      </c>
    </row>
    <row r="1956" spans="3:7" s="27" customFormat="1" x14ac:dyDescent="0.2">
      <c r="C1956" s="374">
        <v>10</v>
      </c>
      <c r="D1956" s="374">
        <v>20</v>
      </c>
      <c r="E1956" s="374">
        <v>9</v>
      </c>
      <c r="F1956" s="374">
        <v>2016</v>
      </c>
      <c r="G1956" s="375">
        <v>2116.4069</v>
      </c>
    </row>
    <row r="1957" spans="3:7" s="27" customFormat="1" x14ac:dyDescent="0.2">
      <c r="C1957" s="374">
        <v>11</v>
      </c>
      <c r="D1957" s="374">
        <v>20</v>
      </c>
      <c r="E1957" s="374">
        <v>9</v>
      </c>
      <c r="F1957" s="374">
        <v>2016</v>
      </c>
      <c r="G1957" s="375">
        <v>2128.5581999999999</v>
      </c>
    </row>
    <row r="1958" spans="3:7" s="27" customFormat="1" x14ac:dyDescent="0.2">
      <c r="C1958" s="374">
        <v>12</v>
      </c>
      <c r="D1958" s="374">
        <v>20</v>
      </c>
      <c r="E1958" s="374">
        <v>9</v>
      </c>
      <c r="F1958" s="374">
        <v>2016</v>
      </c>
      <c r="G1958" s="375">
        <v>2108.6048999999998</v>
      </c>
    </row>
    <row r="1959" spans="3:7" s="27" customFormat="1" x14ac:dyDescent="0.2">
      <c r="C1959" s="374">
        <v>13</v>
      </c>
      <c r="D1959" s="374">
        <v>20</v>
      </c>
      <c r="E1959" s="374">
        <v>9</v>
      </c>
      <c r="F1959" s="374">
        <v>2016</v>
      </c>
      <c r="G1959" s="375">
        <v>2099.6583999999998</v>
      </c>
    </row>
    <row r="1960" spans="3:7" s="27" customFormat="1" x14ac:dyDescent="0.2">
      <c r="C1960" s="374">
        <v>14</v>
      </c>
      <c r="D1960" s="374">
        <v>20</v>
      </c>
      <c r="E1960" s="374">
        <v>9</v>
      </c>
      <c r="F1960" s="374">
        <v>2016</v>
      </c>
      <c r="G1960" s="375">
        <v>2130.5735</v>
      </c>
    </row>
    <row r="1961" spans="3:7" s="27" customFormat="1" x14ac:dyDescent="0.2">
      <c r="C1961" s="374">
        <v>15</v>
      </c>
      <c r="D1961" s="374">
        <v>20</v>
      </c>
      <c r="E1961" s="374">
        <v>9</v>
      </c>
      <c r="F1961" s="374">
        <v>2016</v>
      </c>
      <c r="G1961" s="375">
        <v>2121.6448</v>
      </c>
    </row>
    <row r="1962" spans="3:7" s="27" customFormat="1" x14ac:dyDescent="0.2">
      <c r="C1962" s="374">
        <v>16</v>
      </c>
      <c r="D1962" s="374">
        <v>20</v>
      </c>
      <c r="E1962" s="374">
        <v>9</v>
      </c>
      <c r="F1962" s="374">
        <v>2016</v>
      </c>
      <c r="G1962" s="375">
        <v>2120.7927</v>
      </c>
    </row>
    <row r="1963" spans="3:7" s="27" customFormat="1" x14ac:dyDescent="0.2">
      <c r="C1963" s="374">
        <v>17</v>
      </c>
      <c r="D1963" s="374">
        <v>20</v>
      </c>
      <c r="E1963" s="374">
        <v>9</v>
      </c>
      <c r="F1963" s="374">
        <v>2016</v>
      </c>
      <c r="G1963" s="375">
        <v>2175.2381</v>
      </c>
    </row>
    <row r="1964" spans="3:7" s="27" customFormat="1" x14ac:dyDescent="0.2">
      <c r="C1964" s="374">
        <v>18</v>
      </c>
      <c r="D1964" s="374">
        <v>20</v>
      </c>
      <c r="E1964" s="374">
        <v>9</v>
      </c>
      <c r="F1964" s="374">
        <v>2016</v>
      </c>
      <c r="G1964" s="375">
        <v>2201.4791</v>
      </c>
    </row>
    <row r="1965" spans="3:7" s="27" customFormat="1" x14ac:dyDescent="0.2">
      <c r="C1965" s="374">
        <v>19</v>
      </c>
      <c r="D1965" s="374">
        <v>20</v>
      </c>
      <c r="E1965" s="374">
        <v>9</v>
      </c>
      <c r="F1965" s="374">
        <v>2016</v>
      </c>
      <c r="G1965" s="375">
        <v>2215.6666</v>
      </c>
    </row>
    <row r="1966" spans="3:7" s="27" customFormat="1" x14ac:dyDescent="0.2">
      <c r="C1966" s="374">
        <v>20</v>
      </c>
      <c r="D1966" s="374">
        <v>20</v>
      </c>
      <c r="E1966" s="374">
        <v>9</v>
      </c>
      <c r="F1966" s="374">
        <v>2016</v>
      </c>
      <c r="G1966" s="375">
        <v>2211.8487</v>
      </c>
    </row>
    <row r="1967" spans="3:7" s="27" customFormat="1" x14ac:dyDescent="0.2">
      <c r="C1967" s="374">
        <v>21</v>
      </c>
      <c r="D1967" s="374">
        <v>20</v>
      </c>
      <c r="E1967" s="374">
        <v>9</v>
      </c>
      <c r="F1967" s="374">
        <v>2016</v>
      </c>
      <c r="G1967" s="375">
        <v>2342.6547999999998</v>
      </c>
    </row>
    <row r="1968" spans="3:7" s="27" customFormat="1" x14ac:dyDescent="0.2">
      <c r="C1968" s="374">
        <v>22</v>
      </c>
      <c r="D1968" s="374">
        <v>20</v>
      </c>
      <c r="E1968" s="374">
        <v>9</v>
      </c>
      <c r="F1968" s="374">
        <v>2016</v>
      </c>
      <c r="G1968" s="375">
        <v>2392.0488999999998</v>
      </c>
    </row>
    <row r="1969" spans="3:7" s="27" customFormat="1" x14ac:dyDescent="0.2">
      <c r="C1969" s="374">
        <v>23</v>
      </c>
      <c r="D1969" s="374">
        <v>20</v>
      </c>
      <c r="E1969" s="374">
        <v>9</v>
      </c>
      <c r="F1969" s="374">
        <v>2016</v>
      </c>
      <c r="G1969" s="375">
        <v>2370.5178000000001</v>
      </c>
    </row>
    <row r="1970" spans="3:7" s="27" customFormat="1" x14ac:dyDescent="0.2">
      <c r="C1970" s="374">
        <v>24</v>
      </c>
      <c r="D1970" s="374">
        <v>20</v>
      </c>
      <c r="E1970" s="374">
        <v>9</v>
      </c>
      <c r="F1970" s="374">
        <v>2016</v>
      </c>
      <c r="G1970" s="375">
        <v>2346.8782000000001</v>
      </c>
    </row>
    <row r="1971" spans="3:7" s="27" customFormat="1" x14ac:dyDescent="0.2">
      <c r="C1971" s="374">
        <v>1</v>
      </c>
      <c r="D1971" s="374">
        <v>21</v>
      </c>
      <c r="E1971" s="374">
        <v>9</v>
      </c>
      <c r="F1971" s="374">
        <v>2016</v>
      </c>
      <c r="G1971" s="375">
        <v>2341.1743999999999</v>
      </c>
    </row>
    <row r="1972" spans="3:7" s="27" customFormat="1" x14ac:dyDescent="0.2">
      <c r="C1972" s="374">
        <v>2</v>
      </c>
      <c r="D1972" s="374">
        <v>21</v>
      </c>
      <c r="E1972" s="374">
        <v>9</v>
      </c>
      <c r="F1972" s="374">
        <v>2016</v>
      </c>
      <c r="G1972" s="375">
        <v>2332.5549000000001</v>
      </c>
    </row>
    <row r="1973" spans="3:7" s="27" customFormat="1" x14ac:dyDescent="0.2">
      <c r="C1973" s="374">
        <v>3</v>
      </c>
      <c r="D1973" s="374">
        <v>21</v>
      </c>
      <c r="E1973" s="374">
        <v>9</v>
      </c>
      <c r="F1973" s="374">
        <v>2016</v>
      </c>
      <c r="G1973" s="375">
        <v>2311.4511000000002</v>
      </c>
    </row>
    <row r="1974" spans="3:7" s="27" customFormat="1" x14ac:dyDescent="0.2">
      <c r="C1974" s="374">
        <v>4</v>
      </c>
      <c r="D1974" s="374">
        <v>21</v>
      </c>
      <c r="E1974" s="374">
        <v>9</v>
      </c>
      <c r="F1974" s="374">
        <v>2016</v>
      </c>
      <c r="G1974" s="375">
        <v>2317.3332999999998</v>
      </c>
    </row>
    <row r="1975" spans="3:7" s="27" customFormat="1" x14ac:dyDescent="0.2">
      <c r="C1975" s="374">
        <v>5</v>
      </c>
      <c r="D1975" s="374">
        <v>21</v>
      </c>
      <c r="E1975" s="374">
        <v>9</v>
      </c>
      <c r="F1975" s="374">
        <v>2016</v>
      </c>
      <c r="G1975" s="375">
        <v>2353.5893000000001</v>
      </c>
    </row>
    <row r="1976" spans="3:7" s="27" customFormat="1" x14ac:dyDescent="0.2">
      <c r="C1976" s="374">
        <v>6</v>
      </c>
      <c r="D1976" s="374">
        <v>21</v>
      </c>
      <c r="E1976" s="374">
        <v>9</v>
      </c>
      <c r="F1976" s="374">
        <v>2016</v>
      </c>
      <c r="G1976" s="375">
        <v>2323.4416999999999</v>
      </c>
    </row>
    <row r="1977" spans="3:7" s="27" customFormat="1" x14ac:dyDescent="0.2">
      <c r="C1977" s="374">
        <v>7</v>
      </c>
      <c r="D1977" s="374">
        <v>21</v>
      </c>
      <c r="E1977" s="374">
        <v>9</v>
      </c>
      <c r="F1977" s="374">
        <v>2016</v>
      </c>
      <c r="G1977" s="375">
        <v>2297.7671999999998</v>
      </c>
    </row>
    <row r="1978" spans="3:7" s="27" customFormat="1" x14ac:dyDescent="0.2">
      <c r="C1978" s="374">
        <v>8</v>
      </c>
      <c r="D1978" s="374">
        <v>21</v>
      </c>
      <c r="E1978" s="374">
        <v>9</v>
      </c>
      <c r="F1978" s="374">
        <v>2016</v>
      </c>
      <c r="G1978" s="375">
        <v>2272.1691999999998</v>
      </c>
    </row>
    <row r="1979" spans="3:7" s="27" customFormat="1" x14ac:dyDescent="0.2">
      <c r="C1979" s="374">
        <v>9</v>
      </c>
      <c r="D1979" s="374">
        <v>21</v>
      </c>
      <c r="E1979" s="374">
        <v>9</v>
      </c>
      <c r="F1979" s="374">
        <v>2016</v>
      </c>
      <c r="G1979" s="375">
        <v>2249.5805999999998</v>
      </c>
    </row>
    <row r="1980" spans="3:7" s="27" customFormat="1" x14ac:dyDescent="0.2">
      <c r="C1980" s="374">
        <v>10</v>
      </c>
      <c r="D1980" s="374">
        <v>21</v>
      </c>
      <c r="E1980" s="374">
        <v>9</v>
      </c>
      <c r="F1980" s="374">
        <v>2016</v>
      </c>
      <c r="G1980" s="375">
        <v>2270.9672</v>
      </c>
    </row>
    <row r="1981" spans="3:7" s="27" customFormat="1" x14ac:dyDescent="0.2">
      <c r="C1981" s="374">
        <v>11</v>
      </c>
      <c r="D1981" s="374">
        <v>21</v>
      </c>
      <c r="E1981" s="374">
        <v>9</v>
      </c>
      <c r="F1981" s="374">
        <v>2016</v>
      </c>
      <c r="G1981" s="375">
        <v>2226.5551</v>
      </c>
    </row>
    <row r="1982" spans="3:7" s="27" customFormat="1" x14ac:dyDescent="0.2">
      <c r="C1982" s="374">
        <v>12</v>
      </c>
      <c r="D1982" s="374">
        <v>21</v>
      </c>
      <c r="E1982" s="374">
        <v>9</v>
      </c>
      <c r="F1982" s="374">
        <v>2016</v>
      </c>
      <c r="G1982" s="375">
        <v>2257.4344000000001</v>
      </c>
    </row>
    <row r="1983" spans="3:7" s="27" customFormat="1" x14ac:dyDescent="0.2">
      <c r="C1983" s="374">
        <v>13</v>
      </c>
      <c r="D1983" s="374">
        <v>21</v>
      </c>
      <c r="E1983" s="374">
        <v>9</v>
      </c>
      <c r="F1983" s="374">
        <v>2016</v>
      </c>
      <c r="G1983" s="375">
        <v>2239.8094999999998</v>
      </c>
    </row>
    <row r="1984" spans="3:7" s="27" customFormat="1" x14ac:dyDescent="0.2">
      <c r="C1984" s="374">
        <v>14</v>
      </c>
      <c r="D1984" s="374">
        <v>21</v>
      </c>
      <c r="E1984" s="374">
        <v>9</v>
      </c>
      <c r="F1984" s="374">
        <v>2016</v>
      </c>
      <c r="G1984" s="375">
        <v>2253.7482</v>
      </c>
    </row>
    <row r="1985" spans="3:7" s="27" customFormat="1" x14ac:dyDescent="0.2">
      <c r="C1985" s="374">
        <v>15</v>
      </c>
      <c r="D1985" s="374">
        <v>21</v>
      </c>
      <c r="E1985" s="374">
        <v>9</v>
      </c>
      <c r="F1985" s="374">
        <v>2016</v>
      </c>
      <c r="G1985" s="375">
        <v>2253.7469000000001</v>
      </c>
    </row>
    <row r="1986" spans="3:7" s="27" customFormat="1" x14ac:dyDescent="0.2">
      <c r="C1986" s="374">
        <v>16</v>
      </c>
      <c r="D1986" s="374">
        <v>21</v>
      </c>
      <c r="E1986" s="374">
        <v>9</v>
      </c>
      <c r="F1986" s="374">
        <v>2016</v>
      </c>
      <c r="G1986" s="375">
        <v>2273.1435999999999</v>
      </c>
    </row>
    <row r="1987" spans="3:7" s="27" customFormat="1" x14ac:dyDescent="0.2">
      <c r="C1987" s="374">
        <v>17</v>
      </c>
      <c r="D1987" s="374">
        <v>21</v>
      </c>
      <c r="E1987" s="374">
        <v>9</v>
      </c>
      <c r="F1987" s="374">
        <v>2016</v>
      </c>
      <c r="G1987" s="375">
        <v>2265.5178000000001</v>
      </c>
    </row>
    <row r="1988" spans="3:7" s="27" customFormat="1" x14ac:dyDescent="0.2">
      <c r="C1988" s="374">
        <v>18</v>
      </c>
      <c r="D1988" s="374">
        <v>21</v>
      </c>
      <c r="E1988" s="374">
        <v>9</v>
      </c>
      <c r="F1988" s="374">
        <v>2016</v>
      </c>
      <c r="G1988" s="375">
        <v>2224.9881999999998</v>
      </c>
    </row>
    <row r="1989" spans="3:7" s="27" customFormat="1" x14ac:dyDescent="0.2">
      <c r="C1989" s="374">
        <v>19</v>
      </c>
      <c r="D1989" s="374">
        <v>21</v>
      </c>
      <c r="E1989" s="374">
        <v>9</v>
      </c>
      <c r="F1989" s="374">
        <v>2016</v>
      </c>
      <c r="G1989" s="375">
        <v>2237.8643999999999</v>
      </c>
    </row>
    <row r="1990" spans="3:7" s="27" customFormat="1" x14ac:dyDescent="0.2">
      <c r="C1990" s="374">
        <v>20</v>
      </c>
      <c r="D1990" s="374">
        <v>21</v>
      </c>
      <c r="E1990" s="374">
        <v>9</v>
      </c>
      <c r="F1990" s="374">
        <v>2016</v>
      </c>
      <c r="G1990" s="375">
        <v>2277.0156999999999</v>
      </c>
    </row>
    <row r="1991" spans="3:7" s="27" customFormat="1" x14ac:dyDescent="0.2">
      <c r="C1991" s="374">
        <v>21</v>
      </c>
      <c r="D1991" s="374">
        <v>21</v>
      </c>
      <c r="E1991" s="374">
        <v>9</v>
      </c>
      <c r="F1991" s="374">
        <v>2016</v>
      </c>
      <c r="G1991" s="375">
        <v>2315.1289000000002</v>
      </c>
    </row>
    <row r="1992" spans="3:7" s="27" customFormat="1" x14ac:dyDescent="0.2">
      <c r="C1992" s="374">
        <v>22</v>
      </c>
      <c r="D1992" s="374">
        <v>21</v>
      </c>
      <c r="E1992" s="374">
        <v>9</v>
      </c>
      <c r="F1992" s="374">
        <v>2016</v>
      </c>
      <c r="G1992" s="375">
        <v>2363.4488000000001</v>
      </c>
    </row>
    <row r="1993" spans="3:7" s="27" customFormat="1" x14ac:dyDescent="0.2">
      <c r="C1993" s="374">
        <v>23</v>
      </c>
      <c r="D1993" s="374">
        <v>21</v>
      </c>
      <c r="E1993" s="374">
        <v>9</v>
      </c>
      <c r="F1993" s="374">
        <v>2016</v>
      </c>
      <c r="G1993" s="375">
        <v>2368.5713000000001</v>
      </c>
    </row>
    <row r="1994" spans="3:7" s="27" customFormat="1" x14ac:dyDescent="0.2">
      <c r="C1994" s="374">
        <v>24</v>
      </c>
      <c r="D1994" s="374">
        <v>21</v>
      </c>
      <c r="E1994" s="374">
        <v>9</v>
      </c>
      <c r="F1994" s="374">
        <v>2016</v>
      </c>
      <c r="G1994" s="375">
        <v>2380.4115000000002</v>
      </c>
    </row>
    <row r="1995" spans="3:7" s="27" customFormat="1" x14ac:dyDescent="0.2">
      <c r="C1995" s="374">
        <v>1</v>
      </c>
      <c r="D1995" s="374">
        <v>22</v>
      </c>
      <c r="E1995" s="374">
        <v>9</v>
      </c>
      <c r="F1995" s="374">
        <v>2016</v>
      </c>
      <c r="G1995" s="375">
        <v>2352.636</v>
      </c>
    </row>
    <row r="1996" spans="3:7" s="27" customFormat="1" x14ac:dyDescent="0.2">
      <c r="C1996" s="374">
        <v>2</v>
      </c>
      <c r="D1996" s="374">
        <v>22</v>
      </c>
      <c r="E1996" s="374">
        <v>9</v>
      </c>
      <c r="F1996" s="374">
        <v>2016</v>
      </c>
      <c r="G1996" s="375">
        <v>2287.0792000000001</v>
      </c>
    </row>
    <row r="1997" spans="3:7" s="27" customFormat="1" x14ac:dyDescent="0.2">
      <c r="C1997" s="374">
        <v>3</v>
      </c>
      <c r="D1997" s="374">
        <v>22</v>
      </c>
      <c r="E1997" s="374">
        <v>9</v>
      </c>
      <c r="F1997" s="374">
        <v>2016</v>
      </c>
      <c r="G1997" s="375">
        <v>2244.7703999999999</v>
      </c>
    </row>
    <row r="1998" spans="3:7" s="27" customFormat="1" x14ac:dyDescent="0.2">
      <c r="C1998" s="374">
        <v>4</v>
      </c>
      <c r="D1998" s="374">
        <v>22</v>
      </c>
      <c r="E1998" s="374">
        <v>9</v>
      </c>
      <c r="F1998" s="374">
        <v>2016</v>
      </c>
      <c r="G1998" s="375">
        <v>2257.4814000000001</v>
      </c>
    </row>
    <row r="1999" spans="3:7" s="27" customFormat="1" x14ac:dyDescent="0.2">
      <c r="C1999" s="374">
        <v>5</v>
      </c>
      <c r="D1999" s="374">
        <v>22</v>
      </c>
      <c r="E1999" s="374">
        <v>9</v>
      </c>
      <c r="F1999" s="374">
        <v>2016</v>
      </c>
      <c r="G1999" s="375">
        <v>2273.0047</v>
      </c>
    </row>
    <row r="2000" spans="3:7" s="27" customFormat="1" x14ac:dyDescent="0.2">
      <c r="C2000" s="374">
        <v>6</v>
      </c>
      <c r="D2000" s="374">
        <v>22</v>
      </c>
      <c r="E2000" s="374">
        <v>9</v>
      </c>
      <c r="F2000" s="374">
        <v>2016</v>
      </c>
      <c r="G2000" s="375">
        <v>2268.6743000000001</v>
      </c>
    </row>
    <row r="2001" spans="3:7" s="27" customFormat="1" x14ac:dyDescent="0.2">
      <c r="C2001" s="374">
        <v>7</v>
      </c>
      <c r="D2001" s="374">
        <v>22</v>
      </c>
      <c r="E2001" s="374">
        <v>9</v>
      </c>
      <c r="F2001" s="374">
        <v>2016</v>
      </c>
      <c r="G2001" s="375">
        <v>2285.4836</v>
      </c>
    </row>
    <row r="2002" spans="3:7" s="27" customFormat="1" x14ac:dyDescent="0.2">
      <c r="C2002" s="374">
        <v>8</v>
      </c>
      <c r="D2002" s="374">
        <v>22</v>
      </c>
      <c r="E2002" s="374">
        <v>9</v>
      </c>
      <c r="F2002" s="374">
        <v>2016</v>
      </c>
      <c r="G2002" s="375">
        <v>2283.511</v>
      </c>
    </row>
    <row r="2003" spans="3:7" s="27" customFormat="1" x14ac:dyDescent="0.2">
      <c r="C2003" s="374">
        <v>9</v>
      </c>
      <c r="D2003" s="374">
        <v>22</v>
      </c>
      <c r="E2003" s="374">
        <v>9</v>
      </c>
      <c r="F2003" s="374">
        <v>2016</v>
      </c>
      <c r="G2003" s="375">
        <v>2248.5837000000001</v>
      </c>
    </row>
    <row r="2004" spans="3:7" s="27" customFormat="1" x14ac:dyDescent="0.2">
      <c r="C2004" s="374">
        <v>10</v>
      </c>
      <c r="D2004" s="374">
        <v>22</v>
      </c>
      <c r="E2004" s="374">
        <v>9</v>
      </c>
      <c r="F2004" s="374">
        <v>2016</v>
      </c>
      <c r="G2004" s="375">
        <v>2288.665</v>
      </c>
    </row>
    <row r="2005" spans="3:7" s="27" customFormat="1" x14ac:dyDescent="0.2">
      <c r="C2005" s="374">
        <v>11</v>
      </c>
      <c r="D2005" s="374">
        <v>22</v>
      </c>
      <c r="E2005" s="374">
        <v>9</v>
      </c>
      <c r="F2005" s="374">
        <v>2016</v>
      </c>
      <c r="G2005" s="375">
        <v>2304.7348999999999</v>
      </c>
    </row>
    <row r="2006" spans="3:7" s="27" customFormat="1" x14ac:dyDescent="0.2">
      <c r="C2006" s="374">
        <v>12</v>
      </c>
      <c r="D2006" s="374">
        <v>22</v>
      </c>
      <c r="E2006" s="374">
        <v>9</v>
      </c>
      <c r="F2006" s="374">
        <v>2016</v>
      </c>
      <c r="G2006" s="375">
        <v>2309.9477000000002</v>
      </c>
    </row>
    <row r="2007" spans="3:7" s="27" customFormat="1" x14ac:dyDescent="0.2">
      <c r="C2007" s="374">
        <v>13</v>
      </c>
      <c r="D2007" s="374">
        <v>22</v>
      </c>
      <c r="E2007" s="374">
        <v>9</v>
      </c>
      <c r="F2007" s="374">
        <v>2016</v>
      </c>
      <c r="G2007" s="375">
        <v>2301.6291000000001</v>
      </c>
    </row>
    <row r="2008" spans="3:7" s="27" customFormat="1" x14ac:dyDescent="0.2">
      <c r="C2008" s="374">
        <v>14</v>
      </c>
      <c r="D2008" s="374">
        <v>22</v>
      </c>
      <c r="E2008" s="374">
        <v>9</v>
      </c>
      <c r="F2008" s="374">
        <v>2016</v>
      </c>
      <c r="G2008" s="375">
        <v>2325.9353999999998</v>
      </c>
    </row>
    <row r="2009" spans="3:7" s="27" customFormat="1" x14ac:dyDescent="0.2">
      <c r="C2009" s="374">
        <v>15</v>
      </c>
      <c r="D2009" s="374">
        <v>22</v>
      </c>
      <c r="E2009" s="374">
        <v>9</v>
      </c>
      <c r="F2009" s="374">
        <v>2016</v>
      </c>
      <c r="G2009" s="375">
        <v>2342.5769</v>
      </c>
    </row>
    <row r="2010" spans="3:7" s="27" customFormat="1" x14ac:dyDescent="0.2">
      <c r="C2010" s="374">
        <v>16</v>
      </c>
      <c r="D2010" s="374">
        <v>22</v>
      </c>
      <c r="E2010" s="374">
        <v>9</v>
      </c>
      <c r="F2010" s="374">
        <v>2016</v>
      </c>
      <c r="G2010" s="375">
        <v>2339.1770999999999</v>
      </c>
    </row>
    <row r="2011" spans="3:7" s="27" customFormat="1" x14ac:dyDescent="0.2">
      <c r="C2011" s="374">
        <v>17</v>
      </c>
      <c r="D2011" s="374">
        <v>22</v>
      </c>
      <c r="E2011" s="374">
        <v>9</v>
      </c>
      <c r="F2011" s="374">
        <v>2016</v>
      </c>
      <c r="G2011" s="375">
        <v>2346.9139</v>
      </c>
    </row>
    <row r="2012" spans="3:7" s="27" customFormat="1" x14ac:dyDescent="0.2">
      <c r="C2012" s="374">
        <v>18</v>
      </c>
      <c r="D2012" s="374">
        <v>22</v>
      </c>
      <c r="E2012" s="374">
        <v>9</v>
      </c>
      <c r="F2012" s="374">
        <v>2016</v>
      </c>
      <c r="G2012" s="375">
        <v>2355.81</v>
      </c>
    </row>
    <row r="2013" spans="3:7" s="27" customFormat="1" x14ac:dyDescent="0.2">
      <c r="C2013" s="374">
        <v>19</v>
      </c>
      <c r="D2013" s="374">
        <v>22</v>
      </c>
      <c r="E2013" s="374">
        <v>9</v>
      </c>
      <c r="F2013" s="374">
        <v>2016</v>
      </c>
      <c r="G2013" s="375">
        <v>2304.3510999999999</v>
      </c>
    </row>
    <row r="2014" spans="3:7" s="27" customFormat="1" x14ac:dyDescent="0.2">
      <c r="C2014" s="374">
        <v>20</v>
      </c>
      <c r="D2014" s="374">
        <v>22</v>
      </c>
      <c r="E2014" s="374">
        <v>9</v>
      </c>
      <c r="F2014" s="374">
        <v>2016</v>
      </c>
      <c r="G2014" s="375">
        <v>2291.9589000000001</v>
      </c>
    </row>
    <row r="2015" spans="3:7" s="27" customFormat="1" x14ac:dyDescent="0.2">
      <c r="C2015" s="374">
        <v>21</v>
      </c>
      <c r="D2015" s="374">
        <v>22</v>
      </c>
      <c r="E2015" s="374">
        <v>9</v>
      </c>
      <c r="F2015" s="374">
        <v>2016</v>
      </c>
      <c r="G2015" s="375">
        <v>2319.6705999999999</v>
      </c>
    </row>
    <row r="2016" spans="3:7" s="27" customFormat="1" x14ac:dyDescent="0.2">
      <c r="C2016" s="374">
        <v>22</v>
      </c>
      <c r="D2016" s="374">
        <v>22</v>
      </c>
      <c r="E2016" s="374">
        <v>9</v>
      </c>
      <c r="F2016" s="374">
        <v>2016</v>
      </c>
      <c r="G2016" s="375">
        <v>2372.7330999999999</v>
      </c>
    </row>
    <row r="2017" spans="3:7" s="27" customFormat="1" x14ac:dyDescent="0.2">
      <c r="C2017" s="374">
        <v>23</v>
      </c>
      <c r="D2017" s="374">
        <v>22</v>
      </c>
      <c r="E2017" s="374">
        <v>9</v>
      </c>
      <c r="F2017" s="374">
        <v>2016</v>
      </c>
      <c r="G2017" s="375">
        <v>2368.2112000000002</v>
      </c>
    </row>
    <row r="2018" spans="3:7" s="27" customFormat="1" x14ac:dyDescent="0.2">
      <c r="C2018" s="374">
        <v>24</v>
      </c>
      <c r="D2018" s="374">
        <v>22</v>
      </c>
      <c r="E2018" s="374">
        <v>9</v>
      </c>
      <c r="F2018" s="374">
        <v>2016</v>
      </c>
      <c r="G2018" s="375">
        <v>2307.7186000000002</v>
      </c>
    </row>
    <row r="2019" spans="3:7" s="27" customFormat="1" x14ac:dyDescent="0.2">
      <c r="C2019" s="374">
        <v>1</v>
      </c>
      <c r="D2019" s="374">
        <v>23</v>
      </c>
      <c r="E2019" s="374">
        <v>9</v>
      </c>
      <c r="F2019" s="374">
        <v>2016</v>
      </c>
      <c r="G2019" s="375">
        <v>2343.0297</v>
      </c>
    </row>
    <row r="2020" spans="3:7" s="27" customFormat="1" x14ac:dyDescent="0.2">
      <c r="C2020" s="374">
        <v>2</v>
      </c>
      <c r="D2020" s="374">
        <v>23</v>
      </c>
      <c r="E2020" s="374">
        <v>9</v>
      </c>
      <c r="F2020" s="374">
        <v>2016</v>
      </c>
      <c r="G2020" s="375">
        <v>2377.2046</v>
      </c>
    </row>
    <row r="2021" spans="3:7" s="27" customFormat="1" x14ac:dyDescent="0.2">
      <c r="C2021" s="374">
        <v>3</v>
      </c>
      <c r="D2021" s="374">
        <v>23</v>
      </c>
      <c r="E2021" s="374">
        <v>9</v>
      </c>
      <c r="F2021" s="374">
        <v>2016</v>
      </c>
      <c r="G2021" s="375">
        <v>2355.2336</v>
      </c>
    </row>
    <row r="2022" spans="3:7" s="27" customFormat="1" x14ac:dyDescent="0.2">
      <c r="C2022" s="374">
        <v>4</v>
      </c>
      <c r="D2022" s="374">
        <v>23</v>
      </c>
      <c r="E2022" s="374">
        <v>9</v>
      </c>
      <c r="F2022" s="374">
        <v>2016</v>
      </c>
      <c r="G2022" s="375">
        <v>2349.9904999999999</v>
      </c>
    </row>
    <row r="2023" spans="3:7" s="27" customFormat="1" x14ac:dyDescent="0.2">
      <c r="C2023" s="374">
        <v>5</v>
      </c>
      <c r="D2023" s="374">
        <v>23</v>
      </c>
      <c r="E2023" s="374">
        <v>9</v>
      </c>
      <c r="F2023" s="374">
        <v>2016</v>
      </c>
      <c r="G2023" s="375">
        <v>2380.3820000000001</v>
      </c>
    </row>
    <row r="2024" spans="3:7" s="27" customFormat="1" x14ac:dyDescent="0.2">
      <c r="C2024" s="374">
        <v>6</v>
      </c>
      <c r="D2024" s="374">
        <v>23</v>
      </c>
      <c r="E2024" s="374">
        <v>9</v>
      </c>
      <c r="F2024" s="374">
        <v>2016</v>
      </c>
      <c r="G2024" s="375">
        <v>2388.4396000000002</v>
      </c>
    </row>
    <row r="2025" spans="3:7" s="27" customFormat="1" x14ac:dyDescent="0.2">
      <c r="C2025" s="374">
        <v>7</v>
      </c>
      <c r="D2025" s="374">
        <v>23</v>
      </c>
      <c r="E2025" s="374">
        <v>9</v>
      </c>
      <c r="F2025" s="374">
        <v>2016</v>
      </c>
      <c r="G2025" s="375">
        <v>2393.3279000000002</v>
      </c>
    </row>
    <row r="2026" spans="3:7" s="27" customFormat="1" x14ac:dyDescent="0.2">
      <c r="C2026" s="374">
        <v>8</v>
      </c>
      <c r="D2026" s="374">
        <v>23</v>
      </c>
      <c r="E2026" s="374">
        <v>9</v>
      </c>
      <c r="F2026" s="374">
        <v>2016</v>
      </c>
      <c r="G2026" s="375">
        <v>2403.0695999999998</v>
      </c>
    </row>
    <row r="2027" spans="3:7" s="27" customFormat="1" x14ac:dyDescent="0.2">
      <c r="C2027" s="374">
        <v>9</v>
      </c>
      <c r="D2027" s="374">
        <v>23</v>
      </c>
      <c r="E2027" s="374">
        <v>9</v>
      </c>
      <c r="F2027" s="374">
        <v>2016</v>
      </c>
      <c r="G2027" s="375">
        <v>2375.0363000000002</v>
      </c>
    </row>
    <row r="2028" spans="3:7" s="27" customFormat="1" x14ac:dyDescent="0.2">
      <c r="C2028" s="374">
        <v>10</v>
      </c>
      <c r="D2028" s="374">
        <v>23</v>
      </c>
      <c r="E2028" s="374">
        <v>9</v>
      </c>
      <c r="F2028" s="374">
        <v>2016</v>
      </c>
      <c r="G2028" s="375">
        <v>2375.0275000000001</v>
      </c>
    </row>
    <row r="2029" spans="3:7" s="27" customFormat="1" x14ac:dyDescent="0.2">
      <c r="C2029" s="374">
        <v>11</v>
      </c>
      <c r="D2029" s="374">
        <v>23</v>
      </c>
      <c r="E2029" s="374">
        <v>9</v>
      </c>
      <c r="F2029" s="374">
        <v>2016</v>
      </c>
      <c r="G2029" s="375">
        <v>2345.9555</v>
      </c>
    </row>
    <row r="2030" spans="3:7" s="27" customFormat="1" x14ac:dyDescent="0.2">
      <c r="C2030" s="374">
        <v>12</v>
      </c>
      <c r="D2030" s="374">
        <v>23</v>
      </c>
      <c r="E2030" s="374">
        <v>9</v>
      </c>
      <c r="F2030" s="374">
        <v>2016</v>
      </c>
      <c r="G2030" s="375">
        <v>2349.1059</v>
      </c>
    </row>
    <row r="2031" spans="3:7" s="27" customFormat="1" x14ac:dyDescent="0.2">
      <c r="C2031" s="374">
        <v>13</v>
      </c>
      <c r="D2031" s="374">
        <v>23</v>
      </c>
      <c r="E2031" s="374">
        <v>9</v>
      </c>
      <c r="F2031" s="374">
        <v>2016</v>
      </c>
      <c r="G2031" s="375">
        <v>2338.6273999999999</v>
      </c>
    </row>
    <row r="2032" spans="3:7" s="27" customFormat="1" x14ac:dyDescent="0.2">
      <c r="C2032" s="374">
        <v>14</v>
      </c>
      <c r="D2032" s="374">
        <v>23</v>
      </c>
      <c r="E2032" s="374">
        <v>9</v>
      </c>
      <c r="F2032" s="374">
        <v>2016</v>
      </c>
      <c r="G2032" s="375">
        <v>2335.8341</v>
      </c>
    </row>
    <row r="2033" spans="3:7" s="27" customFormat="1" x14ac:dyDescent="0.2">
      <c r="C2033" s="374">
        <v>15</v>
      </c>
      <c r="D2033" s="374">
        <v>23</v>
      </c>
      <c r="E2033" s="374">
        <v>9</v>
      </c>
      <c r="F2033" s="374">
        <v>2016</v>
      </c>
      <c r="G2033" s="375">
        <v>2316.0282999999999</v>
      </c>
    </row>
    <row r="2034" spans="3:7" s="27" customFormat="1" x14ac:dyDescent="0.2">
      <c r="C2034" s="374">
        <v>16</v>
      </c>
      <c r="D2034" s="374">
        <v>23</v>
      </c>
      <c r="E2034" s="374">
        <v>9</v>
      </c>
      <c r="F2034" s="374">
        <v>2016</v>
      </c>
      <c r="G2034" s="375">
        <v>2269.5473000000002</v>
      </c>
    </row>
    <row r="2035" spans="3:7" s="27" customFormat="1" x14ac:dyDescent="0.2">
      <c r="C2035" s="374">
        <v>17</v>
      </c>
      <c r="D2035" s="374">
        <v>23</v>
      </c>
      <c r="E2035" s="374">
        <v>9</v>
      </c>
      <c r="F2035" s="374">
        <v>2016</v>
      </c>
      <c r="G2035" s="375">
        <v>2280.2844</v>
      </c>
    </row>
    <row r="2036" spans="3:7" s="27" customFormat="1" x14ac:dyDescent="0.2">
      <c r="C2036" s="374">
        <v>18</v>
      </c>
      <c r="D2036" s="374">
        <v>23</v>
      </c>
      <c r="E2036" s="374">
        <v>9</v>
      </c>
      <c r="F2036" s="374">
        <v>2016</v>
      </c>
      <c r="G2036" s="375">
        <v>2298.9213</v>
      </c>
    </row>
    <row r="2037" spans="3:7" s="27" customFormat="1" x14ac:dyDescent="0.2">
      <c r="C2037" s="374">
        <v>19</v>
      </c>
      <c r="D2037" s="374">
        <v>23</v>
      </c>
      <c r="E2037" s="374">
        <v>9</v>
      </c>
      <c r="F2037" s="374">
        <v>2016</v>
      </c>
      <c r="G2037" s="375">
        <v>2321.2238000000002</v>
      </c>
    </row>
    <row r="2038" spans="3:7" s="27" customFormat="1" x14ac:dyDescent="0.2">
      <c r="C2038" s="374">
        <v>20</v>
      </c>
      <c r="D2038" s="374">
        <v>23</v>
      </c>
      <c r="E2038" s="374">
        <v>9</v>
      </c>
      <c r="F2038" s="374">
        <v>2016</v>
      </c>
      <c r="G2038" s="375">
        <v>2346.375</v>
      </c>
    </row>
    <row r="2039" spans="3:7" s="27" customFormat="1" x14ac:dyDescent="0.2">
      <c r="C2039" s="374">
        <v>21</v>
      </c>
      <c r="D2039" s="374">
        <v>23</v>
      </c>
      <c r="E2039" s="374">
        <v>9</v>
      </c>
      <c r="F2039" s="374">
        <v>2016</v>
      </c>
      <c r="G2039" s="375">
        <v>2414.3895000000002</v>
      </c>
    </row>
    <row r="2040" spans="3:7" s="27" customFormat="1" x14ac:dyDescent="0.2">
      <c r="C2040" s="374">
        <v>22</v>
      </c>
      <c r="D2040" s="374">
        <v>23</v>
      </c>
      <c r="E2040" s="374">
        <v>9</v>
      </c>
      <c r="F2040" s="374">
        <v>2016</v>
      </c>
      <c r="G2040" s="375">
        <v>2409.6147999999998</v>
      </c>
    </row>
    <row r="2041" spans="3:7" s="27" customFormat="1" x14ac:dyDescent="0.2">
      <c r="C2041" s="374">
        <v>23</v>
      </c>
      <c r="D2041" s="374">
        <v>23</v>
      </c>
      <c r="E2041" s="374">
        <v>9</v>
      </c>
      <c r="F2041" s="374">
        <v>2016</v>
      </c>
      <c r="G2041" s="375">
        <v>2434.5232999999998</v>
      </c>
    </row>
    <row r="2042" spans="3:7" s="27" customFormat="1" x14ac:dyDescent="0.2">
      <c r="C2042" s="374">
        <v>24</v>
      </c>
      <c r="D2042" s="374">
        <v>23</v>
      </c>
      <c r="E2042" s="374">
        <v>9</v>
      </c>
      <c r="F2042" s="374">
        <v>2016</v>
      </c>
      <c r="G2042" s="375">
        <v>2437.9825999999998</v>
      </c>
    </row>
    <row r="2043" spans="3:7" s="27" customFormat="1" x14ac:dyDescent="0.2">
      <c r="C2043" s="374">
        <v>1</v>
      </c>
      <c r="D2043" s="374">
        <v>24</v>
      </c>
      <c r="E2043" s="374">
        <v>9</v>
      </c>
      <c r="F2043" s="374">
        <v>2016</v>
      </c>
      <c r="G2043" s="375">
        <v>2427.6767</v>
      </c>
    </row>
    <row r="2044" spans="3:7" s="27" customFormat="1" x14ac:dyDescent="0.2">
      <c r="C2044" s="374">
        <v>2</v>
      </c>
      <c r="D2044" s="374">
        <v>24</v>
      </c>
      <c r="E2044" s="374">
        <v>9</v>
      </c>
      <c r="F2044" s="374">
        <v>2016</v>
      </c>
      <c r="G2044" s="375">
        <v>2419.6136000000001</v>
      </c>
    </row>
    <row r="2045" spans="3:7" s="27" customFormat="1" x14ac:dyDescent="0.2">
      <c r="C2045" s="374">
        <v>3</v>
      </c>
      <c r="D2045" s="374">
        <v>24</v>
      </c>
      <c r="E2045" s="374">
        <v>9</v>
      </c>
      <c r="F2045" s="374">
        <v>2016</v>
      </c>
      <c r="G2045" s="375">
        <v>2346.9607999999998</v>
      </c>
    </row>
    <row r="2046" spans="3:7" s="27" customFormat="1" x14ac:dyDescent="0.2">
      <c r="C2046" s="374">
        <v>4</v>
      </c>
      <c r="D2046" s="374">
        <v>24</v>
      </c>
      <c r="E2046" s="374">
        <v>9</v>
      </c>
      <c r="F2046" s="374">
        <v>2016</v>
      </c>
      <c r="G2046" s="375">
        <v>2297.0911999999998</v>
      </c>
    </row>
    <row r="2047" spans="3:7" s="27" customFormat="1" x14ac:dyDescent="0.2">
      <c r="C2047" s="374">
        <v>5</v>
      </c>
      <c r="D2047" s="374">
        <v>24</v>
      </c>
      <c r="E2047" s="374">
        <v>9</v>
      </c>
      <c r="F2047" s="374">
        <v>2016</v>
      </c>
      <c r="G2047" s="375">
        <v>2349.2662</v>
      </c>
    </row>
    <row r="2048" spans="3:7" s="27" customFormat="1" x14ac:dyDescent="0.2">
      <c r="C2048" s="374">
        <v>6</v>
      </c>
      <c r="D2048" s="374">
        <v>24</v>
      </c>
      <c r="E2048" s="374">
        <v>9</v>
      </c>
      <c r="F2048" s="374">
        <v>2016</v>
      </c>
      <c r="G2048" s="375">
        <v>2357.8690000000001</v>
      </c>
    </row>
    <row r="2049" spans="3:7" s="27" customFormat="1" x14ac:dyDescent="0.2">
      <c r="C2049" s="374">
        <v>7</v>
      </c>
      <c r="D2049" s="374">
        <v>24</v>
      </c>
      <c r="E2049" s="374">
        <v>9</v>
      </c>
      <c r="F2049" s="374">
        <v>2016</v>
      </c>
      <c r="G2049" s="375">
        <v>2358.0999000000002</v>
      </c>
    </row>
    <row r="2050" spans="3:7" s="27" customFormat="1" x14ac:dyDescent="0.2">
      <c r="C2050" s="374">
        <v>8</v>
      </c>
      <c r="D2050" s="374">
        <v>24</v>
      </c>
      <c r="E2050" s="374">
        <v>9</v>
      </c>
      <c r="F2050" s="374">
        <v>2016</v>
      </c>
      <c r="G2050" s="375">
        <v>2337.8667</v>
      </c>
    </row>
    <row r="2051" spans="3:7" s="27" customFormat="1" x14ac:dyDescent="0.2">
      <c r="C2051" s="374">
        <v>9</v>
      </c>
      <c r="D2051" s="374">
        <v>24</v>
      </c>
      <c r="E2051" s="374">
        <v>9</v>
      </c>
      <c r="F2051" s="374">
        <v>2016</v>
      </c>
      <c r="G2051" s="375">
        <v>2297.7831999999999</v>
      </c>
    </row>
    <row r="2052" spans="3:7" s="27" customFormat="1" x14ac:dyDescent="0.2">
      <c r="C2052" s="374">
        <v>10</v>
      </c>
      <c r="D2052" s="374">
        <v>24</v>
      </c>
      <c r="E2052" s="374">
        <v>9</v>
      </c>
      <c r="F2052" s="374">
        <v>2016</v>
      </c>
      <c r="G2052" s="375">
        <v>2298.6201000000001</v>
      </c>
    </row>
    <row r="2053" spans="3:7" s="27" customFormat="1" x14ac:dyDescent="0.2">
      <c r="C2053" s="374">
        <v>11</v>
      </c>
      <c r="D2053" s="374">
        <v>24</v>
      </c>
      <c r="E2053" s="374">
        <v>9</v>
      </c>
      <c r="F2053" s="374">
        <v>2016</v>
      </c>
      <c r="G2053" s="375">
        <v>2304.8802000000001</v>
      </c>
    </row>
    <row r="2054" spans="3:7" s="27" customFormat="1" x14ac:dyDescent="0.2">
      <c r="C2054" s="374">
        <v>12</v>
      </c>
      <c r="D2054" s="374">
        <v>24</v>
      </c>
      <c r="E2054" s="374">
        <v>9</v>
      </c>
      <c r="F2054" s="374">
        <v>2016</v>
      </c>
      <c r="G2054" s="375">
        <v>2314.5174999999999</v>
      </c>
    </row>
    <row r="2055" spans="3:7" s="27" customFormat="1" x14ac:dyDescent="0.2">
      <c r="C2055" s="374">
        <v>13</v>
      </c>
      <c r="D2055" s="374">
        <v>24</v>
      </c>
      <c r="E2055" s="374">
        <v>9</v>
      </c>
      <c r="F2055" s="374">
        <v>2016</v>
      </c>
      <c r="G2055" s="375">
        <v>2281.7671</v>
      </c>
    </row>
    <row r="2056" spans="3:7" s="27" customFormat="1" x14ac:dyDescent="0.2">
      <c r="C2056" s="374">
        <v>14</v>
      </c>
      <c r="D2056" s="374">
        <v>24</v>
      </c>
      <c r="E2056" s="374">
        <v>9</v>
      </c>
      <c r="F2056" s="374">
        <v>2016</v>
      </c>
      <c r="G2056" s="375">
        <v>2247.8033999999998</v>
      </c>
    </row>
    <row r="2057" spans="3:7" s="27" customFormat="1" x14ac:dyDescent="0.2">
      <c r="C2057" s="374">
        <v>15</v>
      </c>
      <c r="D2057" s="374">
        <v>24</v>
      </c>
      <c r="E2057" s="374">
        <v>9</v>
      </c>
      <c r="F2057" s="374">
        <v>2016</v>
      </c>
      <c r="G2057" s="375">
        <v>2312.2584999999999</v>
      </c>
    </row>
    <row r="2058" spans="3:7" s="27" customFormat="1" x14ac:dyDescent="0.2">
      <c r="C2058" s="374">
        <v>16</v>
      </c>
      <c r="D2058" s="374">
        <v>24</v>
      </c>
      <c r="E2058" s="374">
        <v>9</v>
      </c>
      <c r="F2058" s="374">
        <v>2016</v>
      </c>
      <c r="G2058" s="375">
        <v>2329.7547</v>
      </c>
    </row>
    <row r="2059" spans="3:7" s="27" customFormat="1" x14ac:dyDescent="0.2">
      <c r="C2059" s="374">
        <v>17</v>
      </c>
      <c r="D2059" s="374">
        <v>24</v>
      </c>
      <c r="E2059" s="374">
        <v>9</v>
      </c>
      <c r="F2059" s="374">
        <v>2016</v>
      </c>
      <c r="G2059" s="375">
        <v>2365.7604999999999</v>
      </c>
    </row>
    <row r="2060" spans="3:7" s="27" customFormat="1" x14ac:dyDescent="0.2">
      <c r="C2060" s="374">
        <v>18</v>
      </c>
      <c r="D2060" s="374">
        <v>24</v>
      </c>
      <c r="E2060" s="374">
        <v>9</v>
      </c>
      <c r="F2060" s="374">
        <v>2016</v>
      </c>
      <c r="G2060" s="375">
        <v>2311.1042000000002</v>
      </c>
    </row>
    <row r="2061" spans="3:7" s="27" customFormat="1" x14ac:dyDescent="0.2">
      <c r="C2061" s="374">
        <v>19</v>
      </c>
      <c r="D2061" s="374">
        <v>24</v>
      </c>
      <c r="E2061" s="374">
        <v>9</v>
      </c>
      <c r="F2061" s="374">
        <v>2016</v>
      </c>
      <c r="G2061" s="375">
        <v>2335.9261999999999</v>
      </c>
    </row>
    <row r="2062" spans="3:7" s="27" customFormat="1" x14ac:dyDescent="0.2">
      <c r="C2062" s="374">
        <v>20</v>
      </c>
      <c r="D2062" s="374">
        <v>24</v>
      </c>
      <c r="E2062" s="374">
        <v>9</v>
      </c>
      <c r="F2062" s="374">
        <v>2016</v>
      </c>
      <c r="G2062" s="375">
        <v>2345.6291999999999</v>
      </c>
    </row>
    <row r="2063" spans="3:7" s="27" customFormat="1" x14ac:dyDescent="0.2">
      <c r="C2063" s="374">
        <v>21</v>
      </c>
      <c r="D2063" s="374">
        <v>24</v>
      </c>
      <c r="E2063" s="374">
        <v>9</v>
      </c>
      <c r="F2063" s="374">
        <v>2016</v>
      </c>
      <c r="G2063" s="375">
        <v>2398.0907999999999</v>
      </c>
    </row>
    <row r="2064" spans="3:7" s="27" customFormat="1" x14ac:dyDescent="0.2">
      <c r="C2064" s="374">
        <v>22</v>
      </c>
      <c r="D2064" s="374">
        <v>24</v>
      </c>
      <c r="E2064" s="374">
        <v>9</v>
      </c>
      <c r="F2064" s="374">
        <v>2016</v>
      </c>
      <c r="G2064" s="375">
        <v>2426.4872999999998</v>
      </c>
    </row>
    <row r="2065" spans="3:7" s="27" customFormat="1" x14ac:dyDescent="0.2">
      <c r="C2065" s="374">
        <v>23</v>
      </c>
      <c r="D2065" s="374">
        <v>24</v>
      </c>
      <c r="E2065" s="374">
        <v>9</v>
      </c>
      <c r="F2065" s="374">
        <v>2016</v>
      </c>
      <c r="G2065" s="375">
        <v>2289.8980999999999</v>
      </c>
    </row>
    <row r="2066" spans="3:7" s="27" customFormat="1" x14ac:dyDescent="0.2">
      <c r="C2066" s="374">
        <v>24</v>
      </c>
      <c r="D2066" s="374">
        <v>24</v>
      </c>
      <c r="E2066" s="374">
        <v>9</v>
      </c>
      <c r="F2066" s="374">
        <v>2016</v>
      </c>
      <c r="G2066" s="375">
        <v>2338.2691</v>
      </c>
    </row>
    <row r="2067" spans="3:7" s="27" customFormat="1" x14ac:dyDescent="0.2">
      <c r="C2067" s="374">
        <v>1</v>
      </c>
      <c r="D2067" s="374">
        <v>25</v>
      </c>
      <c r="E2067" s="374">
        <v>9</v>
      </c>
      <c r="F2067" s="374">
        <v>2016</v>
      </c>
      <c r="G2067" s="375">
        <v>2355.0572000000002</v>
      </c>
    </row>
    <row r="2068" spans="3:7" s="27" customFormat="1" x14ac:dyDescent="0.2">
      <c r="C2068" s="374">
        <v>2</v>
      </c>
      <c r="D2068" s="374">
        <v>25</v>
      </c>
      <c r="E2068" s="374">
        <v>9</v>
      </c>
      <c r="F2068" s="374">
        <v>2016</v>
      </c>
      <c r="G2068" s="375">
        <v>2350.3890999999999</v>
      </c>
    </row>
    <row r="2069" spans="3:7" s="27" customFormat="1" x14ac:dyDescent="0.2">
      <c r="C2069" s="374">
        <v>3</v>
      </c>
      <c r="D2069" s="374">
        <v>25</v>
      </c>
      <c r="E2069" s="374">
        <v>9</v>
      </c>
      <c r="F2069" s="374">
        <v>2016</v>
      </c>
      <c r="G2069" s="375">
        <v>2334.2829000000002</v>
      </c>
    </row>
    <row r="2070" spans="3:7" s="27" customFormat="1" x14ac:dyDescent="0.2">
      <c r="C2070" s="374">
        <v>4</v>
      </c>
      <c r="D2070" s="374">
        <v>25</v>
      </c>
      <c r="E2070" s="374">
        <v>9</v>
      </c>
      <c r="F2070" s="374">
        <v>2016</v>
      </c>
      <c r="G2070" s="375">
        <v>2347.3263000000002</v>
      </c>
    </row>
    <row r="2071" spans="3:7" s="27" customFormat="1" x14ac:dyDescent="0.2">
      <c r="C2071" s="374">
        <v>5</v>
      </c>
      <c r="D2071" s="374">
        <v>25</v>
      </c>
      <c r="E2071" s="374">
        <v>9</v>
      </c>
      <c r="F2071" s="374">
        <v>2016</v>
      </c>
      <c r="G2071" s="375">
        <v>2309.5277000000001</v>
      </c>
    </row>
    <row r="2072" spans="3:7" s="27" customFormat="1" x14ac:dyDescent="0.2">
      <c r="C2072" s="374">
        <v>6</v>
      </c>
      <c r="D2072" s="374">
        <v>25</v>
      </c>
      <c r="E2072" s="374">
        <v>9</v>
      </c>
      <c r="F2072" s="374">
        <v>2016</v>
      </c>
      <c r="G2072" s="375">
        <v>2317.1365999999998</v>
      </c>
    </row>
    <row r="2073" spans="3:7" s="27" customFormat="1" x14ac:dyDescent="0.2">
      <c r="C2073" s="374">
        <v>7</v>
      </c>
      <c r="D2073" s="374">
        <v>25</v>
      </c>
      <c r="E2073" s="374">
        <v>9</v>
      </c>
      <c r="F2073" s="374">
        <v>2016</v>
      </c>
      <c r="G2073" s="375">
        <v>2335.2165</v>
      </c>
    </row>
    <row r="2074" spans="3:7" s="27" customFormat="1" x14ac:dyDescent="0.2">
      <c r="C2074" s="374">
        <v>8</v>
      </c>
      <c r="D2074" s="374">
        <v>25</v>
      </c>
      <c r="E2074" s="374">
        <v>9</v>
      </c>
      <c r="F2074" s="374">
        <v>2016</v>
      </c>
      <c r="G2074" s="375">
        <v>2296.1605</v>
      </c>
    </row>
    <row r="2075" spans="3:7" s="27" customFormat="1" x14ac:dyDescent="0.2">
      <c r="C2075" s="374">
        <v>9</v>
      </c>
      <c r="D2075" s="374">
        <v>25</v>
      </c>
      <c r="E2075" s="374">
        <v>9</v>
      </c>
      <c r="F2075" s="374">
        <v>2016</v>
      </c>
      <c r="G2075" s="375">
        <v>2260.29</v>
      </c>
    </row>
    <row r="2076" spans="3:7" s="27" customFormat="1" x14ac:dyDescent="0.2">
      <c r="C2076" s="374">
        <v>10</v>
      </c>
      <c r="D2076" s="374">
        <v>25</v>
      </c>
      <c r="E2076" s="374">
        <v>9</v>
      </c>
      <c r="F2076" s="374">
        <v>2016</v>
      </c>
      <c r="G2076" s="375">
        <v>2273.9258</v>
      </c>
    </row>
    <row r="2077" spans="3:7" s="27" customFormat="1" x14ac:dyDescent="0.2">
      <c r="C2077" s="374">
        <v>11</v>
      </c>
      <c r="D2077" s="374">
        <v>25</v>
      </c>
      <c r="E2077" s="374">
        <v>9</v>
      </c>
      <c r="F2077" s="374">
        <v>2016</v>
      </c>
      <c r="G2077" s="375">
        <v>2317.4904999999999</v>
      </c>
    </row>
    <row r="2078" spans="3:7" s="27" customFormat="1" x14ac:dyDescent="0.2">
      <c r="C2078" s="374">
        <v>12</v>
      </c>
      <c r="D2078" s="374">
        <v>25</v>
      </c>
      <c r="E2078" s="374">
        <v>9</v>
      </c>
      <c r="F2078" s="374">
        <v>2016</v>
      </c>
      <c r="G2078" s="375">
        <v>2334.8211999999999</v>
      </c>
    </row>
    <row r="2079" spans="3:7" s="27" customFormat="1" x14ac:dyDescent="0.2">
      <c r="C2079" s="374">
        <v>13</v>
      </c>
      <c r="D2079" s="374">
        <v>25</v>
      </c>
      <c r="E2079" s="374">
        <v>9</v>
      </c>
      <c r="F2079" s="374">
        <v>2016</v>
      </c>
      <c r="G2079" s="375">
        <v>2309.2993999999999</v>
      </c>
    </row>
    <row r="2080" spans="3:7" s="27" customFormat="1" x14ac:dyDescent="0.2">
      <c r="C2080" s="374">
        <v>14</v>
      </c>
      <c r="D2080" s="374">
        <v>25</v>
      </c>
      <c r="E2080" s="374">
        <v>9</v>
      </c>
      <c r="F2080" s="374">
        <v>2016</v>
      </c>
      <c r="G2080" s="375">
        <v>2319.6460000000002</v>
      </c>
    </row>
    <row r="2081" spans="3:7" s="27" customFormat="1" x14ac:dyDescent="0.2">
      <c r="C2081" s="374">
        <v>15</v>
      </c>
      <c r="D2081" s="374">
        <v>25</v>
      </c>
      <c r="E2081" s="374">
        <v>9</v>
      </c>
      <c r="F2081" s="374">
        <v>2016</v>
      </c>
      <c r="G2081" s="375">
        <v>2316.6882000000001</v>
      </c>
    </row>
    <row r="2082" spans="3:7" s="27" customFormat="1" x14ac:dyDescent="0.2">
      <c r="C2082" s="374">
        <v>16</v>
      </c>
      <c r="D2082" s="374">
        <v>25</v>
      </c>
      <c r="E2082" s="374">
        <v>9</v>
      </c>
      <c r="F2082" s="374">
        <v>2016</v>
      </c>
      <c r="G2082" s="375">
        <v>2326.7685999999999</v>
      </c>
    </row>
    <row r="2083" spans="3:7" s="27" customFormat="1" x14ac:dyDescent="0.2">
      <c r="C2083" s="374">
        <v>17</v>
      </c>
      <c r="D2083" s="374">
        <v>25</v>
      </c>
      <c r="E2083" s="374">
        <v>9</v>
      </c>
      <c r="F2083" s="374">
        <v>2016</v>
      </c>
      <c r="G2083" s="375">
        <v>2288.9247</v>
      </c>
    </row>
    <row r="2084" spans="3:7" s="27" customFormat="1" x14ac:dyDescent="0.2">
      <c r="C2084" s="374">
        <v>18</v>
      </c>
      <c r="D2084" s="374">
        <v>25</v>
      </c>
      <c r="E2084" s="374">
        <v>9</v>
      </c>
      <c r="F2084" s="374">
        <v>2016</v>
      </c>
      <c r="G2084" s="375">
        <v>2319.1597999999999</v>
      </c>
    </row>
    <row r="2085" spans="3:7" s="27" customFormat="1" x14ac:dyDescent="0.2">
      <c r="C2085" s="374">
        <v>19</v>
      </c>
      <c r="D2085" s="374">
        <v>25</v>
      </c>
      <c r="E2085" s="374">
        <v>9</v>
      </c>
      <c r="F2085" s="374">
        <v>2016</v>
      </c>
      <c r="G2085" s="375">
        <v>2321.9243999999999</v>
      </c>
    </row>
    <row r="2086" spans="3:7" s="27" customFormat="1" x14ac:dyDescent="0.2">
      <c r="C2086" s="374">
        <v>20</v>
      </c>
      <c r="D2086" s="374">
        <v>25</v>
      </c>
      <c r="E2086" s="374">
        <v>9</v>
      </c>
      <c r="F2086" s="374">
        <v>2016</v>
      </c>
      <c r="G2086" s="375">
        <v>2271.375</v>
      </c>
    </row>
    <row r="2087" spans="3:7" s="27" customFormat="1" x14ac:dyDescent="0.2">
      <c r="C2087" s="374">
        <v>21</v>
      </c>
      <c r="D2087" s="374">
        <v>25</v>
      </c>
      <c r="E2087" s="374">
        <v>9</v>
      </c>
      <c r="F2087" s="374">
        <v>2016</v>
      </c>
      <c r="G2087" s="375">
        <v>2303.3112999999998</v>
      </c>
    </row>
    <row r="2088" spans="3:7" s="27" customFormat="1" x14ac:dyDescent="0.2">
      <c r="C2088" s="374">
        <v>22</v>
      </c>
      <c r="D2088" s="374">
        <v>25</v>
      </c>
      <c r="E2088" s="374">
        <v>9</v>
      </c>
      <c r="F2088" s="374">
        <v>2016</v>
      </c>
      <c r="G2088" s="375">
        <v>2351.5639000000001</v>
      </c>
    </row>
    <row r="2089" spans="3:7" s="27" customFormat="1" x14ac:dyDescent="0.2">
      <c r="C2089" s="374">
        <v>23</v>
      </c>
      <c r="D2089" s="374">
        <v>25</v>
      </c>
      <c r="E2089" s="374">
        <v>9</v>
      </c>
      <c r="F2089" s="374">
        <v>2016</v>
      </c>
      <c r="G2089" s="375">
        <v>2386.1435000000001</v>
      </c>
    </row>
    <row r="2090" spans="3:7" s="27" customFormat="1" x14ac:dyDescent="0.2">
      <c r="C2090" s="374">
        <v>24</v>
      </c>
      <c r="D2090" s="374">
        <v>25</v>
      </c>
      <c r="E2090" s="374">
        <v>9</v>
      </c>
      <c r="F2090" s="374">
        <v>2016</v>
      </c>
      <c r="G2090" s="375">
        <v>2392.2705999999998</v>
      </c>
    </row>
    <row r="2091" spans="3:7" s="27" customFormat="1" x14ac:dyDescent="0.2">
      <c r="C2091" s="374">
        <v>1</v>
      </c>
      <c r="D2091" s="374">
        <v>26</v>
      </c>
      <c r="E2091" s="374">
        <v>9</v>
      </c>
      <c r="F2091" s="374">
        <v>2016</v>
      </c>
      <c r="G2091" s="375">
        <v>2355.2741000000001</v>
      </c>
    </row>
    <row r="2092" spans="3:7" s="27" customFormat="1" x14ac:dyDescent="0.2">
      <c r="C2092" s="374">
        <v>2</v>
      </c>
      <c r="D2092" s="374">
        <v>26</v>
      </c>
      <c r="E2092" s="374">
        <v>9</v>
      </c>
      <c r="F2092" s="374">
        <v>2016</v>
      </c>
      <c r="G2092" s="375">
        <v>2291.3389000000002</v>
      </c>
    </row>
    <row r="2093" spans="3:7" s="27" customFormat="1" x14ac:dyDescent="0.2">
      <c r="C2093" s="374">
        <v>3</v>
      </c>
      <c r="D2093" s="374">
        <v>26</v>
      </c>
      <c r="E2093" s="374">
        <v>9</v>
      </c>
      <c r="F2093" s="374">
        <v>2016</v>
      </c>
      <c r="G2093" s="375">
        <v>2263.2903000000001</v>
      </c>
    </row>
    <row r="2094" spans="3:7" s="27" customFormat="1" x14ac:dyDescent="0.2">
      <c r="C2094" s="374">
        <v>4</v>
      </c>
      <c r="D2094" s="374">
        <v>26</v>
      </c>
      <c r="E2094" s="374">
        <v>9</v>
      </c>
      <c r="F2094" s="374">
        <v>2016</v>
      </c>
      <c r="G2094" s="375">
        <v>2260.8177999999998</v>
      </c>
    </row>
    <row r="2095" spans="3:7" s="27" customFormat="1" x14ac:dyDescent="0.2">
      <c r="C2095" s="374">
        <v>5</v>
      </c>
      <c r="D2095" s="374">
        <v>26</v>
      </c>
      <c r="E2095" s="374">
        <v>9</v>
      </c>
      <c r="F2095" s="374">
        <v>2016</v>
      </c>
      <c r="G2095" s="375">
        <v>2249.0718999999999</v>
      </c>
    </row>
    <row r="2096" spans="3:7" s="27" customFormat="1" x14ac:dyDescent="0.2">
      <c r="C2096" s="374">
        <v>6</v>
      </c>
      <c r="D2096" s="374">
        <v>26</v>
      </c>
      <c r="E2096" s="374">
        <v>9</v>
      </c>
      <c r="F2096" s="374">
        <v>2016</v>
      </c>
      <c r="G2096" s="375">
        <v>2227.4326000000001</v>
      </c>
    </row>
    <row r="2097" spans="3:7" s="27" customFormat="1" x14ac:dyDescent="0.2">
      <c r="C2097" s="374">
        <v>7</v>
      </c>
      <c r="D2097" s="374">
        <v>26</v>
      </c>
      <c r="E2097" s="374">
        <v>9</v>
      </c>
      <c r="F2097" s="374">
        <v>2016</v>
      </c>
      <c r="G2097" s="375">
        <v>2258.8759</v>
      </c>
    </row>
    <row r="2098" spans="3:7" s="27" customFormat="1" x14ac:dyDescent="0.2">
      <c r="C2098" s="374">
        <v>8</v>
      </c>
      <c r="D2098" s="374">
        <v>26</v>
      </c>
      <c r="E2098" s="374">
        <v>9</v>
      </c>
      <c r="F2098" s="374">
        <v>2016</v>
      </c>
      <c r="G2098" s="375">
        <v>2301.7231999999999</v>
      </c>
    </row>
    <row r="2099" spans="3:7" s="27" customFormat="1" x14ac:dyDescent="0.2">
      <c r="C2099" s="374">
        <v>9</v>
      </c>
      <c r="D2099" s="374">
        <v>26</v>
      </c>
      <c r="E2099" s="374">
        <v>9</v>
      </c>
      <c r="F2099" s="374">
        <v>2016</v>
      </c>
      <c r="G2099" s="375">
        <v>2300.3571000000002</v>
      </c>
    </row>
    <row r="2100" spans="3:7" s="27" customFormat="1" x14ac:dyDescent="0.2">
      <c r="C2100" s="374">
        <v>10</v>
      </c>
      <c r="D2100" s="374">
        <v>26</v>
      </c>
      <c r="E2100" s="374">
        <v>9</v>
      </c>
      <c r="F2100" s="374">
        <v>2016</v>
      </c>
      <c r="G2100" s="375">
        <v>2276.8696</v>
      </c>
    </row>
    <row r="2101" spans="3:7" s="27" customFormat="1" x14ac:dyDescent="0.2">
      <c r="C2101" s="374">
        <v>11</v>
      </c>
      <c r="D2101" s="374">
        <v>26</v>
      </c>
      <c r="E2101" s="374">
        <v>9</v>
      </c>
      <c r="F2101" s="374">
        <v>2016</v>
      </c>
      <c r="G2101" s="375">
        <v>2247.5971</v>
      </c>
    </row>
    <row r="2102" spans="3:7" s="27" customFormat="1" x14ac:dyDescent="0.2">
      <c r="C2102" s="374">
        <v>12</v>
      </c>
      <c r="D2102" s="374">
        <v>26</v>
      </c>
      <c r="E2102" s="374">
        <v>9</v>
      </c>
      <c r="F2102" s="374">
        <v>2016</v>
      </c>
      <c r="G2102" s="375">
        <v>2261.6606999999999</v>
      </c>
    </row>
    <row r="2103" spans="3:7" s="27" customFormat="1" x14ac:dyDescent="0.2">
      <c r="C2103" s="374">
        <v>13</v>
      </c>
      <c r="D2103" s="374">
        <v>26</v>
      </c>
      <c r="E2103" s="374">
        <v>9</v>
      </c>
      <c r="F2103" s="374">
        <v>2016</v>
      </c>
      <c r="G2103" s="375">
        <v>2272.6986000000002</v>
      </c>
    </row>
    <row r="2104" spans="3:7" s="27" customFormat="1" x14ac:dyDescent="0.2">
      <c r="C2104" s="374">
        <v>14</v>
      </c>
      <c r="D2104" s="374">
        <v>26</v>
      </c>
      <c r="E2104" s="374">
        <v>9</v>
      </c>
      <c r="F2104" s="374">
        <v>2016</v>
      </c>
      <c r="G2104" s="375">
        <v>2292.2975999999999</v>
      </c>
    </row>
    <row r="2105" spans="3:7" s="27" customFormat="1" x14ac:dyDescent="0.2">
      <c r="C2105" s="374">
        <v>15</v>
      </c>
      <c r="D2105" s="374">
        <v>26</v>
      </c>
      <c r="E2105" s="374">
        <v>9</v>
      </c>
      <c r="F2105" s="374">
        <v>2016</v>
      </c>
      <c r="G2105" s="375">
        <v>2300.1147000000001</v>
      </c>
    </row>
    <row r="2106" spans="3:7" s="27" customFormat="1" x14ac:dyDescent="0.2">
      <c r="C2106" s="374">
        <v>16</v>
      </c>
      <c r="D2106" s="374">
        <v>26</v>
      </c>
      <c r="E2106" s="374">
        <v>9</v>
      </c>
      <c r="F2106" s="374">
        <v>2016</v>
      </c>
      <c r="G2106" s="375">
        <v>2345.8411000000001</v>
      </c>
    </row>
    <row r="2107" spans="3:7" s="27" customFormat="1" x14ac:dyDescent="0.2">
      <c r="C2107" s="374">
        <v>17</v>
      </c>
      <c r="D2107" s="374">
        <v>26</v>
      </c>
      <c r="E2107" s="374">
        <v>9</v>
      </c>
      <c r="F2107" s="374">
        <v>2016</v>
      </c>
      <c r="G2107" s="375">
        <v>2373.1732000000002</v>
      </c>
    </row>
    <row r="2108" spans="3:7" s="27" customFormat="1" x14ac:dyDescent="0.2">
      <c r="C2108" s="374">
        <v>18</v>
      </c>
      <c r="D2108" s="374">
        <v>26</v>
      </c>
      <c r="E2108" s="374">
        <v>9</v>
      </c>
      <c r="F2108" s="374">
        <v>2016</v>
      </c>
      <c r="G2108" s="375">
        <v>2416.6698999999999</v>
      </c>
    </row>
    <row r="2109" spans="3:7" s="27" customFormat="1" x14ac:dyDescent="0.2">
      <c r="C2109" s="374">
        <v>19</v>
      </c>
      <c r="D2109" s="374">
        <v>26</v>
      </c>
      <c r="E2109" s="374">
        <v>9</v>
      </c>
      <c r="F2109" s="374">
        <v>2016</v>
      </c>
      <c r="G2109" s="375">
        <v>2382.9485</v>
      </c>
    </row>
    <row r="2110" spans="3:7" s="27" customFormat="1" x14ac:dyDescent="0.2">
      <c r="C2110" s="374">
        <v>20</v>
      </c>
      <c r="D2110" s="374">
        <v>26</v>
      </c>
      <c r="E2110" s="374">
        <v>9</v>
      </c>
      <c r="F2110" s="374">
        <v>2016</v>
      </c>
      <c r="G2110" s="375">
        <v>2368.0104000000001</v>
      </c>
    </row>
    <row r="2111" spans="3:7" s="27" customFormat="1" x14ac:dyDescent="0.2">
      <c r="C2111" s="374">
        <v>21</v>
      </c>
      <c r="D2111" s="374">
        <v>26</v>
      </c>
      <c r="E2111" s="374">
        <v>9</v>
      </c>
      <c r="F2111" s="374">
        <v>2016</v>
      </c>
      <c r="G2111" s="375">
        <v>2410</v>
      </c>
    </row>
    <row r="2112" spans="3:7" s="27" customFormat="1" x14ac:dyDescent="0.2">
      <c r="C2112" s="374">
        <v>22</v>
      </c>
      <c r="D2112" s="374">
        <v>26</v>
      </c>
      <c r="E2112" s="374">
        <v>9</v>
      </c>
      <c r="F2112" s="374">
        <v>2016</v>
      </c>
      <c r="G2112" s="375">
        <v>2411.4884999999999</v>
      </c>
    </row>
    <row r="2113" spans="3:7" s="27" customFormat="1" x14ac:dyDescent="0.2">
      <c r="C2113" s="374">
        <v>23</v>
      </c>
      <c r="D2113" s="374">
        <v>26</v>
      </c>
      <c r="E2113" s="374">
        <v>9</v>
      </c>
      <c r="F2113" s="374">
        <v>2016</v>
      </c>
      <c r="G2113" s="375">
        <v>2411.4638</v>
      </c>
    </row>
    <row r="2114" spans="3:7" s="27" customFormat="1" x14ac:dyDescent="0.2">
      <c r="C2114" s="374">
        <v>24</v>
      </c>
      <c r="D2114" s="374">
        <v>26</v>
      </c>
      <c r="E2114" s="374">
        <v>9</v>
      </c>
      <c r="F2114" s="374">
        <v>2016</v>
      </c>
      <c r="G2114" s="375">
        <v>2438.9711000000002</v>
      </c>
    </row>
    <row r="2115" spans="3:7" s="27" customFormat="1" x14ac:dyDescent="0.2">
      <c r="C2115" s="374">
        <v>1</v>
      </c>
      <c r="D2115" s="374">
        <v>27</v>
      </c>
      <c r="E2115" s="374">
        <v>9</v>
      </c>
      <c r="F2115" s="374">
        <v>2016</v>
      </c>
      <c r="G2115" s="375">
        <v>2418.5900999999999</v>
      </c>
    </row>
    <row r="2116" spans="3:7" s="27" customFormat="1" x14ac:dyDescent="0.2">
      <c r="C2116" s="374">
        <v>2</v>
      </c>
      <c r="D2116" s="374">
        <v>27</v>
      </c>
      <c r="E2116" s="374">
        <v>9</v>
      </c>
      <c r="F2116" s="374">
        <v>2016</v>
      </c>
      <c r="G2116" s="375">
        <v>2386.9173000000001</v>
      </c>
    </row>
    <row r="2117" spans="3:7" s="27" customFormat="1" x14ac:dyDescent="0.2">
      <c r="C2117" s="374">
        <v>3</v>
      </c>
      <c r="D2117" s="374">
        <v>27</v>
      </c>
      <c r="E2117" s="374">
        <v>9</v>
      </c>
      <c r="F2117" s="374">
        <v>2016</v>
      </c>
      <c r="G2117" s="375">
        <v>2395.1127000000001</v>
      </c>
    </row>
    <row r="2118" spans="3:7" s="27" customFormat="1" x14ac:dyDescent="0.2">
      <c r="C2118" s="374">
        <v>4</v>
      </c>
      <c r="D2118" s="374">
        <v>27</v>
      </c>
      <c r="E2118" s="374">
        <v>9</v>
      </c>
      <c r="F2118" s="374">
        <v>2016</v>
      </c>
      <c r="G2118" s="375">
        <v>2391.9027000000001</v>
      </c>
    </row>
    <row r="2119" spans="3:7" s="27" customFormat="1" x14ac:dyDescent="0.2">
      <c r="C2119" s="374">
        <v>5</v>
      </c>
      <c r="D2119" s="374">
        <v>27</v>
      </c>
      <c r="E2119" s="374">
        <v>9</v>
      </c>
      <c r="F2119" s="374">
        <v>2016</v>
      </c>
      <c r="G2119" s="375">
        <v>2392.4014000000002</v>
      </c>
    </row>
    <row r="2120" spans="3:7" s="27" customFormat="1" x14ac:dyDescent="0.2">
      <c r="C2120" s="374">
        <v>6</v>
      </c>
      <c r="D2120" s="374">
        <v>27</v>
      </c>
      <c r="E2120" s="374">
        <v>9</v>
      </c>
      <c r="F2120" s="374">
        <v>2016</v>
      </c>
      <c r="G2120" s="375">
        <v>2380.7150000000001</v>
      </c>
    </row>
    <row r="2121" spans="3:7" s="27" customFormat="1" x14ac:dyDescent="0.2">
      <c r="C2121" s="374">
        <v>7</v>
      </c>
      <c r="D2121" s="374">
        <v>27</v>
      </c>
      <c r="E2121" s="374">
        <v>9</v>
      </c>
      <c r="F2121" s="374">
        <v>2016</v>
      </c>
      <c r="G2121" s="375">
        <v>2391.0027</v>
      </c>
    </row>
    <row r="2122" spans="3:7" s="27" customFormat="1" x14ac:dyDescent="0.2">
      <c r="C2122" s="374">
        <v>8</v>
      </c>
      <c r="D2122" s="374">
        <v>27</v>
      </c>
      <c r="E2122" s="374">
        <v>9</v>
      </c>
      <c r="F2122" s="374">
        <v>2016</v>
      </c>
      <c r="G2122" s="375">
        <v>2380.9598000000001</v>
      </c>
    </row>
    <row r="2123" spans="3:7" s="27" customFormat="1" x14ac:dyDescent="0.2">
      <c r="C2123" s="374">
        <v>9</v>
      </c>
      <c r="D2123" s="374">
        <v>27</v>
      </c>
      <c r="E2123" s="374">
        <v>9</v>
      </c>
      <c r="F2123" s="374">
        <v>2016</v>
      </c>
      <c r="G2123" s="375">
        <v>2353.3022000000001</v>
      </c>
    </row>
    <row r="2124" spans="3:7" s="27" customFormat="1" x14ac:dyDescent="0.2">
      <c r="C2124" s="374">
        <v>10</v>
      </c>
      <c r="D2124" s="374">
        <v>27</v>
      </c>
      <c r="E2124" s="374">
        <v>9</v>
      </c>
      <c r="F2124" s="374">
        <v>2016</v>
      </c>
      <c r="G2124" s="375">
        <v>2368.0097999999998</v>
      </c>
    </row>
    <row r="2125" spans="3:7" s="27" customFormat="1" x14ac:dyDescent="0.2">
      <c r="C2125" s="374">
        <v>11</v>
      </c>
      <c r="D2125" s="374">
        <v>27</v>
      </c>
      <c r="E2125" s="374">
        <v>9</v>
      </c>
      <c r="F2125" s="374">
        <v>2016</v>
      </c>
      <c r="G2125" s="375">
        <v>2264.7114000000001</v>
      </c>
    </row>
    <row r="2126" spans="3:7" s="27" customFormat="1" x14ac:dyDescent="0.2">
      <c r="C2126" s="374">
        <v>12</v>
      </c>
      <c r="D2126" s="374">
        <v>27</v>
      </c>
      <c r="E2126" s="374">
        <v>9</v>
      </c>
      <c r="F2126" s="374">
        <v>2016</v>
      </c>
      <c r="G2126" s="375">
        <v>2264.4277000000002</v>
      </c>
    </row>
    <row r="2127" spans="3:7" s="27" customFormat="1" x14ac:dyDescent="0.2">
      <c r="C2127" s="374">
        <v>13</v>
      </c>
      <c r="D2127" s="374">
        <v>27</v>
      </c>
      <c r="E2127" s="374">
        <v>9</v>
      </c>
      <c r="F2127" s="374">
        <v>2016</v>
      </c>
      <c r="G2127" s="375">
        <v>2234.4402</v>
      </c>
    </row>
    <row r="2128" spans="3:7" s="27" customFormat="1" x14ac:dyDescent="0.2">
      <c r="C2128" s="374">
        <v>14</v>
      </c>
      <c r="D2128" s="374">
        <v>27</v>
      </c>
      <c r="E2128" s="374">
        <v>9</v>
      </c>
      <c r="F2128" s="374">
        <v>2016</v>
      </c>
      <c r="G2128" s="375">
        <v>2215.0320999999999</v>
      </c>
    </row>
    <row r="2129" spans="3:7" s="27" customFormat="1" x14ac:dyDescent="0.2">
      <c r="C2129" s="374">
        <v>15</v>
      </c>
      <c r="D2129" s="374">
        <v>27</v>
      </c>
      <c r="E2129" s="374">
        <v>9</v>
      </c>
      <c r="F2129" s="374">
        <v>2016</v>
      </c>
      <c r="G2129" s="375">
        <v>2196.2220000000002</v>
      </c>
    </row>
    <row r="2130" spans="3:7" s="27" customFormat="1" x14ac:dyDescent="0.2">
      <c r="C2130" s="374">
        <v>16</v>
      </c>
      <c r="D2130" s="374">
        <v>27</v>
      </c>
      <c r="E2130" s="374">
        <v>9</v>
      </c>
      <c r="F2130" s="374">
        <v>2016</v>
      </c>
      <c r="G2130" s="375">
        <v>2181.5945000000002</v>
      </c>
    </row>
    <row r="2131" spans="3:7" s="27" customFormat="1" x14ac:dyDescent="0.2">
      <c r="C2131" s="374">
        <v>17</v>
      </c>
      <c r="D2131" s="374">
        <v>27</v>
      </c>
      <c r="E2131" s="374">
        <v>9</v>
      </c>
      <c r="F2131" s="374">
        <v>2016</v>
      </c>
      <c r="G2131" s="375">
        <v>2149.6381999999999</v>
      </c>
    </row>
    <row r="2132" spans="3:7" s="27" customFormat="1" x14ac:dyDescent="0.2">
      <c r="C2132" s="374">
        <v>18</v>
      </c>
      <c r="D2132" s="374">
        <v>27</v>
      </c>
      <c r="E2132" s="374">
        <v>9</v>
      </c>
      <c r="F2132" s="374">
        <v>2016</v>
      </c>
      <c r="G2132" s="375">
        <v>2187.6466999999998</v>
      </c>
    </row>
    <row r="2133" spans="3:7" s="27" customFormat="1" x14ac:dyDescent="0.2">
      <c r="C2133" s="374">
        <v>19</v>
      </c>
      <c r="D2133" s="374">
        <v>27</v>
      </c>
      <c r="E2133" s="374">
        <v>9</v>
      </c>
      <c r="F2133" s="374">
        <v>2016</v>
      </c>
      <c r="G2133" s="375">
        <v>2212.1831999999999</v>
      </c>
    </row>
    <row r="2134" spans="3:7" s="27" customFormat="1" x14ac:dyDescent="0.2">
      <c r="C2134" s="374">
        <v>20</v>
      </c>
      <c r="D2134" s="374">
        <v>27</v>
      </c>
      <c r="E2134" s="374">
        <v>9</v>
      </c>
      <c r="F2134" s="374">
        <v>2016</v>
      </c>
      <c r="G2134" s="375">
        <v>2217.9020999999998</v>
      </c>
    </row>
    <row r="2135" spans="3:7" s="27" customFormat="1" x14ac:dyDescent="0.2">
      <c r="C2135" s="374">
        <v>21</v>
      </c>
      <c r="D2135" s="374">
        <v>27</v>
      </c>
      <c r="E2135" s="374">
        <v>9</v>
      </c>
      <c r="F2135" s="374">
        <v>2016</v>
      </c>
      <c r="G2135" s="375">
        <v>2285.5043000000001</v>
      </c>
    </row>
    <row r="2136" spans="3:7" s="27" customFormat="1" x14ac:dyDescent="0.2">
      <c r="C2136" s="374">
        <v>22</v>
      </c>
      <c r="D2136" s="374">
        <v>27</v>
      </c>
      <c r="E2136" s="374">
        <v>9</v>
      </c>
      <c r="F2136" s="374">
        <v>2016</v>
      </c>
      <c r="G2136" s="375">
        <v>2351.6729</v>
      </c>
    </row>
    <row r="2137" spans="3:7" s="27" customFormat="1" x14ac:dyDescent="0.2">
      <c r="C2137" s="374">
        <v>23</v>
      </c>
      <c r="D2137" s="374">
        <v>27</v>
      </c>
      <c r="E2137" s="374">
        <v>9</v>
      </c>
      <c r="F2137" s="374">
        <v>2016</v>
      </c>
      <c r="G2137" s="375">
        <v>2375.3101999999999</v>
      </c>
    </row>
    <row r="2138" spans="3:7" s="27" customFormat="1" x14ac:dyDescent="0.2">
      <c r="C2138" s="374">
        <v>24</v>
      </c>
      <c r="D2138" s="374">
        <v>27</v>
      </c>
      <c r="E2138" s="374">
        <v>9</v>
      </c>
      <c r="F2138" s="374">
        <v>2016</v>
      </c>
      <c r="G2138" s="375">
        <v>2375.5961000000002</v>
      </c>
    </row>
    <row r="2139" spans="3:7" s="27" customFormat="1" x14ac:dyDescent="0.2">
      <c r="C2139" s="374">
        <v>1</v>
      </c>
      <c r="D2139" s="374">
        <v>28</v>
      </c>
      <c r="E2139" s="374">
        <v>9</v>
      </c>
      <c r="F2139" s="374">
        <v>2016</v>
      </c>
      <c r="G2139" s="375">
        <v>2367.1457</v>
      </c>
    </row>
    <row r="2140" spans="3:7" s="27" customFormat="1" x14ac:dyDescent="0.2">
      <c r="C2140" s="374">
        <v>2</v>
      </c>
      <c r="D2140" s="374">
        <v>28</v>
      </c>
      <c r="E2140" s="374">
        <v>9</v>
      </c>
      <c r="F2140" s="374">
        <v>2016</v>
      </c>
      <c r="G2140" s="375">
        <v>2349.8418999999999</v>
      </c>
    </row>
    <row r="2141" spans="3:7" s="27" customFormat="1" x14ac:dyDescent="0.2">
      <c r="C2141" s="374">
        <v>3</v>
      </c>
      <c r="D2141" s="374">
        <v>28</v>
      </c>
      <c r="E2141" s="374">
        <v>9</v>
      </c>
      <c r="F2141" s="374">
        <v>2016</v>
      </c>
      <c r="G2141" s="375">
        <v>2329.1152000000002</v>
      </c>
    </row>
    <row r="2142" spans="3:7" s="27" customFormat="1" x14ac:dyDescent="0.2">
      <c r="C2142" s="374">
        <v>4</v>
      </c>
      <c r="D2142" s="374">
        <v>28</v>
      </c>
      <c r="E2142" s="374">
        <v>9</v>
      </c>
      <c r="F2142" s="374">
        <v>2016</v>
      </c>
      <c r="G2142" s="375">
        <v>2328.4326999999998</v>
      </c>
    </row>
    <row r="2143" spans="3:7" s="27" customFormat="1" x14ac:dyDescent="0.2">
      <c r="C2143" s="374">
        <v>5</v>
      </c>
      <c r="D2143" s="374">
        <v>28</v>
      </c>
      <c r="E2143" s="374">
        <v>9</v>
      </c>
      <c r="F2143" s="374">
        <v>2016</v>
      </c>
      <c r="G2143" s="375">
        <v>2304.4522999999999</v>
      </c>
    </row>
    <row r="2144" spans="3:7" s="27" customFormat="1" x14ac:dyDescent="0.2">
      <c r="C2144" s="374">
        <v>6</v>
      </c>
      <c r="D2144" s="374">
        <v>28</v>
      </c>
      <c r="E2144" s="374">
        <v>9</v>
      </c>
      <c r="F2144" s="374">
        <v>2016</v>
      </c>
      <c r="G2144" s="375">
        <v>2313.2181</v>
      </c>
    </row>
    <row r="2145" spans="3:7" s="27" customFormat="1" x14ac:dyDescent="0.2">
      <c r="C2145" s="374">
        <v>7</v>
      </c>
      <c r="D2145" s="374">
        <v>28</v>
      </c>
      <c r="E2145" s="374">
        <v>9</v>
      </c>
      <c r="F2145" s="374">
        <v>2016</v>
      </c>
      <c r="G2145" s="375">
        <v>2324.7582000000002</v>
      </c>
    </row>
    <row r="2146" spans="3:7" s="27" customFormat="1" x14ac:dyDescent="0.2">
      <c r="C2146" s="374">
        <v>8</v>
      </c>
      <c r="D2146" s="374">
        <v>28</v>
      </c>
      <c r="E2146" s="374">
        <v>9</v>
      </c>
      <c r="F2146" s="374">
        <v>2016</v>
      </c>
      <c r="G2146" s="375">
        <v>2307.5082000000002</v>
      </c>
    </row>
    <row r="2147" spans="3:7" s="27" customFormat="1" x14ac:dyDescent="0.2">
      <c r="C2147" s="374">
        <v>9</v>
      </c>
      <c r="D2147" s="374">
        <v>28</v>
      </c>
      <c r="E2147" s="374">
        <v>9</v>
      </c>
      <c r="F2147" s="374">
        <v>2016</v>
      </c>
      <c r="G2147" s="375">
        <v>2261.8505</v>
      </c>
    </row>
    <row r="2148" spans="3:7" s="27" customFormat="1" x14ac:dyDescent="0.2">
      <c r="C2148" s="374">
        <v>10</v>
      </c>
      <c r="D2148" s="374">
        <v>28</v>
      </c>
      <c r="E2148" s="374">
        <v>9</v>
      </c>
      <c r="F2148" s="374">
        <v>2016</v>
      </c>
      <c r="G2148" s="375">
        <v>2240.4081000000001</v>
      </c>
    </row>
    <row r="2149" spans="3:7" s="27" customFormat="1" x14ac:dyDescent="0.2">
      <c r="C2149" s="374">
        <v>11</v>
      </c>
      <c r="D2149" s="374">
        <v>28</v>
      </c>
      <c r="E2149" s="374">
        <v>9</v>
      </c>
      <c r="F2149" s="374">
        <v>2016</v>
      </c>
      <c r="G2149" s="375">
        <v>2239.2150000000001</v>
      </c>
    </row>
    <row r="2150" spans="3:7" s="27" customFormat="1" x14ac:dyDescent="0.2">
      <c r="C2150" s="374">
        <v>12</v>
      </c>
      <c r="D2150" s="374">
        <v>28</v>
      </c>
      <c r="E2150" s="374">
        <v>9</v>
      </c>
      <c r="F2150" s="374">
        <v>2016</v>
      </c>
      <c r="G2150" s="375">
        <v>2294.0064000000002</v>
      </c>
    </row>
    <row r="2151" spans="3:7" s="27" customFormat="1" x14ac:dyDescent="0.2">
      <c r="C2151" s="374">
        <v>13</v>
      </c>
      <c r="D2151" s="374">
        <v>28</v>
      </c>
      <c r="E2151" s="374">
        <v>9</v>
      </c>
      <c r="F2151" s="374">
        <v>2016</v>
      </c>
      <c r="G2151" s="375">
        <v>2238.1347000000001</v>
      </c>
    </row>
    <row r="2152" spans="3:7" s="27" customFormat="1" x14ac:dyDescent="0.2">
      <c r="C2152" s="374">
        <v>14</v>
      </c>
      <c r="D2152" s="374">
        <v>28</v>
      </c>
      <c r="E2152" s="374">
        <v>9</v>
      </c>
      <c r="F2152" s="374">
        <v>2016</v>
      </c>
      <c r="G2152" s="375">
        <v>2224.0183999999999</v>
      </c>
    </row>
    <row r="2153" spans="3:7" s="27" customFormat="1" x14ac:dyDescent="0.2">
      <c r="C2153" s="374">
        <v>15</v>
      </c>
      <c r="D2153" s="374">
        <v>28</v>
      </c>
      <c r="E2153" s="374">
        <v>9</v>
      </c>
      <c r="F2153" s="374">
        <v>2016</v>
      </c>
      <c r="G2153" s="375">
        <v>2249.8953000000001</v>
      </c>
    </row>
    <row r="2154" spans="3:7" s="27" customFormat="1" x14ac:dyDescent="0.2">
      <c r="C2154" s="374">
        <v>16</v>
      </c>
      <c r="D2154" s="374">
        <v>28</v>
      </c>
      <c r="E2154" s="374">
        <v>9</v>
      </c>
      <c r="F2154" s="374">
        <v>2016</v>
      </c>
      <c r="G2154" s="375">
        <v>2260.9122000000002</v>
      </c>
    </row>
    <row r="2155" spans="3:7" s="27" customFormat="1" x14ac:dyDescent="0.2">
      <c r="C2155" s="374">
        <v>17</v>
      </c>
      <c r="D2155" s="374">
        <v>28</v>
      </c>
      <c r="E2155" s="374">
        <v>9</v>
      </c>
      <c r="F2155" s="374">
        <v>2016</v>
      </c>
      <c r="G2155" s="375">
        <v>2229.5230000000001</v>
      </c>
    </row>
    <row r="2156" spans="3:7" s="27" customFormat="1" x14ac:dyDescent="0.2">
      <c r="C2156" s="374">
        <v>18</v>
      </c>
      <c r="D2156" s="374">
        <v>28</v>
      </c>
      <c r="E2156" s="374">
        <v>9</v>
      </c>
      <c r="F2156" s="374">
        <v>2016</v>
      </c>
      <c r="G2156" s="375">
        <v>2246.6215999999999</v>
      </c>
    </row>
    <row r="2157" spans="3:7" s="27" customFormat="1" x14ac:dyDescent="0.2">
      <c r="C2157" s="374">
        <v>19</v>
      </c>
      <c r="D2157" s="374">
        <v>28</v>
      </c>
      <c r="E2157" s="374">
        <v>9</v>
      </c>
      <c r="F2157" s="374">
        <v>2016</v>
      </c>
      <c r="G2157" s="375">
        <v>2190.0821000000001</v>
      </c>
    </row>
    <row r="2158" spans="3:7" s="27" customFormat="1" x14ac:dyDescent="0.2">
      <c r="C2158" s="374">
        <v>20</v>
      </c>
      <c r="D2158" s="374">
        <v>28</v>
      </c>
      <c r="E2158" s="374">
        <v>9</v>
      </c>
      <c r="F2158" s="374">
        <v>2016</v>
      </c>
      <c r="G2158" s="375">
        <v>2227.6215999999999</v>
      </c>
    </row>
    <row r="2159" spans="3:7" s="27" customFormat="1" x14ac:dyDescent="0.2">
      <c r="C2159" s="374">
        <v>21</v>
      </c>
      <c r="D2159" s="374">
        <v>28</v>
      </c>
      <c r="E2159" s="374">
        <v>9</v>
      </c>
      <c r="F2159" s="374">
        <v>2016</v>
      </c>
      <c r="G2159" s="375">
        <v>2253.9054000000001</v>
      </c>
    </row>
    <row r="2160" spans="3:7" s="27" customFormat="1" x14ac:dyDescent="0.2">
      <c r="C2160" s="374">
        <v>22</v>
      </c>
      <c r="D2160" s="374">
        <v>28</v>
      </c>
      <c r="E2160" s="374">
        <v>9</v>
      </c>
      <c r="F2160" s="374">
        <v>2016</v>
      </c>
      <c r="G2160" s="375">
        <v>2260.297</v>
      </c>
    </row>
    <row r="2161" spans="3:7" s="27" customFormat="1" x14ac:dyDescent="0.2">
      <c r="C2161" s="374">
        <v>23</v>
      </c>
      <c r="D2161" s="374">
        <v>28</v>
      </c>
      <c r="E2161" s="374">
        <v>9</v>
      </c>
      <c r="F2161" s="374">
        <v>2016</v>
      </c>
      <c r="G2161" s="375">
        <v>2275.2550999999999</v>
      </c>
    </row>
    <row r="2162" spans="3:7" s="27" customFormat="1" x14ac:dyDescent="0.2">
      <c r="C2162" s="374">
        <v>24</v>
      </c>
      <c r="D2162" s="374">
        <v>28</v>
      </c>
      <c r="E2162" s="374">
        <v>9</v>
      </c>
      <c r="F2162" s="374">
        <v>2016</v>
      </c>
      <c r="G2162" s="375">
        <v>2259.1952000000001</v>
      </c>
    </row>
    <row r="2163" spans="3:7" s="27" customFormat="1" x14ac:dyDescent="0.2">
      <c r="C2163" s="374">
        <v>1</v>
      </c>
      <c r="D2163" s="374">
        <v>29</v>
      </c>
      <c r="E2163" s="374">
        <v>9</v>
      </c>
      <c r="F2163" s="374">
        <v>2016</v>
      </c>
      <c r="G2163" s="375">
        <v>2237.6781999999998</v>
      </c>
    </row>
    <row r="2164" spans="3:7" s="27" customFormat="1" x14ac:dyDescent="0.2">
      <c r="C2164" s="374">
        <v>2</v>
      </c>
      <c r="D2164" s="374">
        <v>29</v>
      </c>
      <c r="E2164" s="374">
        <v>9</v>
      </c>
      <c r="F2164" s="374">
        <v>2016</v>
      </c>
      <c r="G2164" s="375">
        <v>2224.5308</v>
      </c>
    </row>
    <row r="2165" spans="3:7" s="27" customFormat="1" x14ac:dyDescent="0.2">
      <c r="C2165" s="374">
        <v>3</v>
      </c>
      <c r="D2165" s="374">
        <v>29</v>
      </c>
      <c r="E2165" s="374">
        <v>9</v>
      </c>
      <c r="F2165" s="374">
        <v>2016</v>
      </c>
      <c r="G2165" s="375">
        <v>2259.5864000000001</v>
      </c>
    </row>
    <row r="2166" spans="3:7" s="27" customFormat="1" x14ac:dyDescent="0.2">
      <c r="C2166" s="374">
        <v>4</v>
      </c>
      <c r="D2166" s="374">
        <v>29</v>
      </c>
      <c r="E2166" s="374">
        <v>9</v>
      </c>
      <c r="F2166" s="374">
        <v>2016</v>
      </c>
      <c r="G2166" s="375">
        <v>2272.1703000000002</v>
      </c>
    </row>
    <row r="2167" spans="3:7" s="27" customFormat="1" x14ac:dyDescent="0.2">
      <c r="C2167" s="374">
        <v>5</v>
      </c>
      <c r="D2167" s="374">
        <v>29</v>
      </c>
      <c r="E2167" s="374">
        <v>9</v>
      </c>
      <c r="F2167" s="374">
        <v>2016</v>
      </c>
      <c r="G2167" s="375">
        <v>2253.9481999999998</v>
      </c>
    </row>
    <row r="2168" spans="3:7" s="27" customFormat="1" x14ac:dyDescent="0.2">
      <c r="C2168" s="374">
        <v>6</v>
      </c>
      <c r="D2168" s="374">
        <v>29</v>
      </c>
      <c r="E2168" s="374">
        <v>9</v>
      </c>
      <c r="F2168" s="374">
        <v>2016</v>
      </c>
      <c r="G2168" s="375">
        <v>2229.7642999999998</v>
      </c>
    </row>
    <row r="2169" spans="3:7" s="27" customFormat="1" x14ac:dyDescent="0.2">
      <c r="C2169" s="374">
        <v>7</v>
      </c>
      <c r="D2169" s="374">
        <v>29</v>
      </c>
      <c r="E2169" s="374">
        <v>9</v>
      </c>
      <c r="F2169" s="374">
        <v>2016</v>
      </c>
      <c r="G2169" s="375">
        <v>2259.7941999999998</v>
      </c>
    </row>
    <row r="2170" spans="3:7" s="27" customFormat="1" x14ac:dyDescent="0.2">
      <c r="C2170" s="374">
        <v>8</v>
      </c>
      <c r="D2170" s="374">
        <v>29</v>
      </c>
      <c r="E2170" s="374">
        <v>9</v>
      </c>
      <c r="F2170" s="374">
        <v>2016</v>
      </c>
      <c r="G2170" s="375">
        <v>2269.1671999999999</v>
      </c>
    </row>
    <row r="2171" spans="3:7" s="27" customFormat="1" x14ac:dyDescent="0.2">
      <c r="C2171" s="374">
        <v>9</v>
      </c>
      <c r="D2171" s="374">
        <v>29</v>
      </c>
      <c r="E2171" s="374">
        <v>9</v>
      </c>
      <c r="F2171" s="374">
        <v>2016</v>
      </c>
      <c r="G2171" s="375">
        <v>2219.2363</v>
      </c>
    </row>
    <row r="2172" spans="3:7" s="27" customFormat="1" x14ac:dyDescent="0.2">
      <c r="C2172" s="374">
        <v>10</v>
      </c>
      <c r="D2172" s="374">
        <v>29</v>
      </c>
      <c r="E2172" s="374">
        <v>9</v>
      </c>
      <c r="F2172" s="374">
        <v>2016</v>
      </c>
      <c r="G2172" s="375">
        <v>2224.9414999999999</v>
      </c>
    </row>
    <row r="2173" spans="3:7" s="27" customFormat="1" x14ac:dyDescent="0.2">
      <c r="C2173" s="374">
        <v>11</v>
      </c>
      <c r="D2173" s="374">
        <v>29</v>
      </c>
      <c r="E2173" s="374">
        <v>9</v>
      </c>
      <c r="F2173" s="374">
        <v>2016</v>
      </c>
      <c r="G2173" s="375">
        <v>2226.2682</v>
      </c>
    </row>
    <row r="2174" spans="3:7" s="27" customFormat="1" x14ac:dyDescent="0.2">
      <c r="C2174" s="374">
        <v>12</v>
      </c>
      <c r="D2174" s="374">
        <v>29</v>
      </c>
      <c r="E2174" s="374">
        <v>9</v>
      </c>
      <c r="F2174" s="374">
        <v>2016</v>
      </c>
      <c r="G2174" s="375">
        <v>2251.7728999999999</v>
      </c>
    </row>
    <row r="2175" spans="3:7" s="27" customFormat="1" x14ac:dyDescent="0.2">
      <c r="C2175" s="374">
        <v>13</v>
      </c>
      <c r="D2175" s="374">
        <v>29</v>
      </c>
      <c r="E2175" s="374">
        <v>9</v>
      </c>
      <c r="F2175" s="374">
        <v>2016</v>
      </c>
      <c r="G2175" s="375">
        <v>2240.5039999999999</v>
      </c>
    </row>
    <row r="2176" spans="3:7" s="27" customFormat="1" x14ac:dyDescent="0.2">
      <c r="C2176" s="374">
        <v>14</v>
      </c>
      <c r="D2176" s="374">
        <v>29</v>
      </c>
      <c r="E2176" s="374">
        <v>9</v>
      </c>
      <c r="F2176" s="374">
        <v>2016</v>
      </c>
      <c r="G2176" s="375">
        <v>2222.1687000000002</v>
      </c>
    </row>
    <row r="2177" spans="3:7" s="27" customFormat="1" x14ac:dyDescent="0.2">
      <c r="C2177" s="374">
        <v>15</v>
      </c>
      <c r="D2177" s="374">
        <v>29</v>
      </c>
      <c r="E2177" s="374">
        <v>9</v>
      </c>
      <c r="F2177" s="374">
        <v>2016</v>
      </c>
      <c r="G2177" s="375">
        <v>2183.6134999999999</v>
      </c>
    </row>
    <row r="2178" spans="3:7" s="27" customFormat="1" x14ac:dyDescent="0.2">
      <c r="C2178" s="374">
        <v>16</v>
      </c>
      <c r="D2178" s="374">
        <v>29</v>
      </c>
      <c r="E2178" s="374">
        <v>9</v>
      </c>
      <c r="F2178" s="374">
        <v>2016</v>
      </c>
      <c r="G2178" s="375">
        <v>2174.9495000000002</v>
      </c>
    </row>
    <row r="2179" spans="3:7" s="27" customFormat="1" x14ac:dyDescent="0.2">
      <c r="C2179" s="374">
        <v>17</v>
      </c>
      <c r="D2179" s="374">
        <v>29</v>
      </c>
      <c r="E2179" s="374">
        <v>9</v>
      </c>
      <c r="F2179" s="374">
        <v>2016</v>
      </c>
      <c r="G2179" s="375">
        <v>2164.9155000000001</v>
      </c>
    </row>
    <row r="2180" spans="3:7" s="27" customFormat="1" x14ac:dyDescent="0.2">
      <c r="C2180" s="374">
        <v>18</v>
      </c>
      <c r="D2180" s="374">
        <v>29</v>
      </c>
      <c r="E2180" s="374">
        <v>9</v>
      </c>
      <c r="F2180" s="374">
        <v>2016</v>
      </c>
      <c r="G2180" s="375">
        <v>2163.3777</v>
      </c>
    </row>
    <row r="2181" spans="3:7" s="27" customFormat="1" x14ac:dyDescent="0.2">
      <c r="C2181" s="374">
        <v>19</v>
      </c>
      <c r="D2181" s="374">
        <v>29</v>
      </c>
      <c r="E2181" s="374">
        <v>9</v>
      </c>
      <c r="F2181" s="374">
        <v>2016</v>
      </c>
      <c r="G2181" s="375">
        <v>2187.6826000000001</v>
      </c>
    </row>
    <row r="2182" spans="3:7" s="27" customFormat="1" x14ac:dyDescent="0.2">
      <c r="C2182" s="374">
        <v>20</v>
      </c>
      <c r="D2182" s="374">
        <v>29</v>
      </c>
      <c r="E2182" s="374">
        <v>9</v>
      </c>
      <c r="F2182" s="374">
        <v>2016</v>
      </c>
      <c r="G2182" s="375">
        <v>2205.0999000000002</v>
      </c>
    </row>
    <row r="2183" spans="3:7" s="27" customFormat="1" x14ac:dyDescent="0.2">
      <c r="C2183" s="374">
        <v>21</v>
      </c>
      <c r="D2183" s="374">
        <v>29</v>
      </c>
      <c r="E2183" s="374">
        <v>9</v>
      </c>
      <c r="F2183" s="374">
        <v>2016</v>
      </c>
      <c r="G2183" s="375">
        <v>2243.2462999999998</v>
      </c>
    </row>
    <row r="2184" spans="3:7" s="27" customFormat="1" x14ac:dyDescent="0.2">
      <c r="C2184" s="374">
        <v>22</v>
      </c>
      <c r="D2184" s="374">
        <v>29</v>
      </c>
      <c r="E2184" s="374">
        <v>9</v>
      </c>
      <c r="F2184" s="374">
        <v>2016</v>
      </c>
      <c r="G2184" s="375">
        <v>2283.6804000000002</v>
      </c>
    </row>
    <row r="2185" spans="3:7" s="27" customFormat="1" x14ac:dyDescent="0.2">
      <c r="C2185" s="374">
        <v>23</v>
      </c>
      <c r="D2185" s="374">
        <v>29</v>
      </c>
      <c r="E2185" s="374">
        <v>9</v>
      </c>
      <c r="F2185" s="374">
        <v>2016</v>
      </c>
      <c r="G2185" s="375">
        <v>2285.0812999999998</v>
      </c>
    </row>
    <row r="2186" spans="3:7" s="27" customFormat="1" x14ac:dyDescent="0.2">
      <c r="C2186" s="374">
        <v>24</v>
      </c>
      <c r="D2186" s="374">
        <v>29</v>
      </c>
      <c r="E2186" s="374">
        <v>9</v>
      </c>
      <c r="F2186" s="374">
        <v>2016</v>
      </c>
      <c r="G2186" s="375">
        <v>2257.4771000000001</v>
      </c>
    </row>
    <row r="2187" spans="3:7" s="27" customFormat="1" x14ac:dyDescent="0.2">
      <c r="C2187" s="374">
        <v>1</v>
      </c>
      <c r="D2187" s="374">
        <v>30</v>
      </c>
      <c r="E2187" s="374">
        <v>9</v>
      </c>
      <c r="F2187" s="374">
        <v>2016</v>
      </c>
      <c r="G2187" s="375">
        <v>2244.1120000000001</v>
      </c>
    </row>
    <row r="2188" spans="3:7" s="27" customFormat="1" x14ac:dyDescent="0.2">
      <c r="C2188" s="374">
        <v>2</v>
      </c>
      <c r="D2188" s="374">
        <v>30</v>
      </c>
      <c r="E2188" s="374">
        <v>9</v>
      </c>
      <c r="F2188" s="374">
        <v>2016</v>
      </c>
      <c r="G2188" s="375">
        <v>2235.7840999999999</v>
      </c>
    </row>
    <row r="2189" spans="3:7" s="27" customFormat="1" x14ac:dyDescent="0.2">
      <c r="C2189" s="374">
        <v>3</v>
      </c>
      <c r="D2189" s="374">
        <v>30</v>
      </c>
      <c r="E2189" s="374">
        <v>9</v>
      </c>
      <c r="F2189" s="374">
        <v>2016</v>
      </c>
      <c r="G2189" s="375">
        <v>2222.2655</v>
      </c>
    </row>
    <row r="2190" spans="3:7" s="27" customFormat="1" x14ac:dyDescent="0.2">
      <c r="C2190" s="374">
        <v>4</v>
      </c>
      <c r="D2190" s="374">
        <v>30</v>
      </c>
      <c r="E2190" s="374">
        <v>9</v>
      </c>
      <c r="F2190" s="374">
        <v>2016</v>
      </c>
      <c r="G2190" s="375">
        <v>2209.1082999999999</v>
      </c>
    </row>
    <row r="2191" spans="3:7" s="27" customFormat="1" x14ac:dyDescent="0.2">
      <c r="C2191" s="374">
        <v>5</v>
      </c>
      <c r="D2191" s="374">
        <v>30</v>
      </c>
      <c r="E2191" s="374">
        <v>9</v>
      </c>
      <c r="F2191" s="374">
        <v>2016</v>
      </c>
      <c r="G2191" s="375">
        <v>2173.7166999999999</v>
      </c>
    </row>
    <row r="2192" spans="3:7" s="27" customFormat="1" x14ac:dyDescent="0.2">
      <c r="C2192" s="374">
        <v>6</v>
      </c>
      <c r="D2192" s="374">
        <v>30</v>
      </c>
      <c r="E2192" s="374">
        <v>9</v>
      </c>
      <c r="F2192" s="374">
        <v>2016</v>
      </c>
      <c r="G2192" s="375">
        <v>2195.8692999999998</v>
      </c>
    </row>
    <row r="2193" spans="3:7" s="27" customFormat="1" x14ac:dyDescent="0.2">
      <c r="C2193" s="374">
        <v>7</v>
      </c>
      <c r="D2193" s="374">
        <v>30</v>
      </c>
      <c r="E2193" s="374">
        <v>9</v>
      </c>
      <c r="F2193" s="374">
        <v>2016</v>
      </c>
      <c r="G2193" s="375">
        <v>2230.2984000000001</v>
      </c>
    </row>
    <row r="2194" spans="3:7" s="27" customFormat="1" x14ac:dyDescent="0.2">
      <c r="C2194" s="374">
        <v>8</v>
      </c>
      <c r="D2194" s="374">
        <v>30</v>
      </c>
      <c r="E2194" s="374">
        <v>9</v>
      </c>
      <c r="F2194" s="374">
        <v>2016</v>
      </c>
      <c r="G2194" s="375">
        <v>2231.5012000000002</v>
      </c>
    </row>
    <row r="2195" spans="3:7" s="27" customFormat="1" x14ac:dyDescent="0.2">
      <c r="C2195" s="374">
        <v>9</v>
      </c>
      <c r="D2195" s="374">
        <v>30</v>
      </c>
      <c r="E2195" s="374">
        <v>9</v>
      </c>
      <c r="F2195" s="374">
        <v>2016</v>
      </c>
      <c r="G2195" s="375">
        <v>2278.6314000000002</v>
      </c>
    </row>
    <row r="2196" spans="3:7" s="27" customFormat="1" x14ac:dyDescent="0.2">
      <c r="C2196" s="374">
        <v>10</v>
      </c>
      <c r="D2196" s="374">
        <v>30</v>
      </c>
      <c r="E2196" s="374">
        <v>9</v>
      </c>
      <c r="F2196" s="374">
        <v>2016</v>
      </c>
      <c r="G2196" s="375">
        <v>2248.1876999999999</v>
      </c>
    </row>
    <row r="2197" spans="3:7" s="27" customFormat="1" x14ac:dyDescent="0.2">
      <c r="C2197" s="374">
        <v>11</v>
      </c>
      <c r="D2197" s="374">
        <v>30</v>
      </c>
      <c r="E2197" s="374">
        <v>9</v>
      </c>
      <c r="F2197" s="374">
        <v>2016</v>
      </c>
      <c r="G2197" s="375">
        <v>2206.4870999999998</v>
      </c>
    </row>
    <row r="2198" spans="3:7" s="27" customFormat="1" x14ac:dyDescent="0.2">
      <c r="C2198" s="374">
        <v>12</v>
      </c>
      <c r="D2198" s="374">
        <v>30</v>
      </c>
      <c r="E2198" s="374">
        <v>9</v>
      </c>
      <c r="F2198" s="374">
        <v>2016</v>
      </c>
      <c r="G2198" s="375">
        <v>2165.6572000000001</v>
      </c>
    </row>
    <row r="2199" spans="3:7" s="27" customFormat="1" x14ac:dyDescent="0.2">
      <c r="C2199" s="374">
        <v>13</v>
      </c>
      <c r="D2199" s="374">
        <v>30</v>
      </c>
      <c r="E2199" s="374">
        <v>9</v>
      </c>
      <c r="F2199" s="374">
        <v>2016</v>
      </c>
      <c r="G2199" s="375">
        <v>2130.4362000000001</v>
      </c>
    </row>
    <row r="2200" spans="3:7" s="27" customFormat="1" x14ac:dyDescent="0.2">
      <c r="C2200" s="374">
        <v>14</v>
      </c>
      <c r="D2200" s="374">
        <v>30</v>
      </c>
      <c r="E2200" s="374">
        <v>9</v>
      </c>
      <c r="F2200" s="374">
        <v>2016</v>
      </c>
      <c r="G2200" s="375">
        <v>2099.4340999999999</v>
      </c>
    </row>
    <row r="2201" spans="3:7" s="27" customFormat="1" x14ac:dyDescent="0.2">
      <c r="C2201" s="374">
        <v>15</v>
      </c>
      <c r="D2201" s="374">
        <v>30</v>
      </c>
      <c r="E2201" s="374">
        <v>9</v>
      </c>
      <c r="F2201" s="374">
        <v>2016</v>
      </c>
      <c r="G2201" s="375">
        <v>2140.3472999999999</v>
      </c>
    </row>
    <row r="2202" spans="3:7" s="27" customFormat="1" x14ac:dyDescent="0.2">
      <c r="C2202" s="374">
        <v>16</v>
      </c>
      <c r="D2202" s="374">
        <v>30</v>
      </c>
      <c r="E2202" s="374">
        <v>9</v>
      </c>
      <c r="F2202" s="374">
        <v>2016</v>
      </c>
      <c r="G2202" s="375">
        <v>2210.0706</v>
      </c>
    </row>
    <row r="2203" spans="3:7" s="27" customFormat="1" x14ac:dyDescent="0.2">
      <c r="C2203" s="374">
        <v>17</v>
      </c>
      <c r="D2203" s="374">
        <v>30</v>
      </c>
      <c r="E2203" s="374">
        <v>9</v>
      </c>
      <c r="F2203" s="374">
        <v>2016</v>
      </c>
      <c r="G2203" s="375">
        <v>2250.5308</v>
      </c>
    </row>
    <row r="2204" spans="3:7" s="27" customFormat="1" x14ac:dyDescent="0.2">
      <c r="C2204" s="374">
        <v>18</v>
      </c>
      <c r="D2204" s="374">
        <v>30</v>
      </c>
      <c r="E2204" s="374">
        <v>9</v>
      </c>
      <c r="F2204" s="374">
        <v>2016</v>
      </c>
      <c r="G2204" s="375">
        <v>2197.8901999999998</v>
      </c>
    </row>
    <row r="2205" spans="3:7" s="27" customFormat="1" x14ac:dyDescent="0.2">
      <c r="C2205" s="374">
        <v>19</v>
      </c>
      <c r="D2205" s="374">
        <v>30</v>
      </c>
      <c r="E2205" s="374">
        <v>9</v>
      </c>
      <c r="F2205" s="374">
        <v>2016</v>
      </c>
      <c r="G2205" s="375">
        <v>2208.3226</v>
      </c>
    </row>
    <row r="2206" spans="3:7" s="27" customFormat="1" x14ac:dyDescent="0.2">
      <c r="C2206" s="374">
        <v>20</v>
      </c>
      <c r="D2206" s="374">
        <v>30</v>
      </c>
      <c r="E2206" s="374">
        <v>9</v>
      </c>
      <c r="F2206" s="374">
        <v>2016</v>
      </c>
      <c r="G2206" s="375">
        <v>2209.1723999999999</v>
      </c>
    </row>
    <row r="2207" spans="3:7" s="27" customFormat="1" x14ac:dyDescent="0.2">
      <c r="C2207" s="374">
        <v>21</v>
      </c>
      <c r="D2207" s="374">
        <v>30</v>
      </c>
      <c r="E2207" s="374">
        <v>9</v>
      </c>
      <c r="F2207" s="374">
        <v>2016</v>
      </c>
      <c r="G2207" s="375">
        <v>2258.5300000000002</v>
      </c>
    </row>
    <row r="2208" spans="3:7" s="27" customFormat="1" x14ac:dyDescent="0.2">
      <c r="C2208" s="374">
        <v>22</v>
      </c>
      <c r="D2208" s="374">
        <v>30</v>
      </c>
      <c r="E2208" s="374">
        <v>9</v>
      </c>
      <c r="F2208" s="374">
        <v>2016</v>
      </c>
      <c r="G2208" s="375">
        <v>2277.3006</v>
      </c>
    </row>
    <row r="2209" spans="1:7" x14ac:dyDescent="0.2">
      <c r="C2209" s="374">
        <v>23</v>
      </c>
      <c r="D2209" s="374">
        <v>30</v>
      </c>
      <c r="E2209" s="374">
        <v>9</v>
      </c>
      <c r="F2209" s="374">
        <v>2016</v>
      </c>
      <c r="G2209" s="375">
        <v>2269.1819</v>
      </c>
    </row>
    <row r="2210" spans="1:7" x14ac:dyDescent="0.2">
      <c r="C2210" s="374">
        <v>24</v>
      </c>
      <c r="D2210" s="374">
        <v>30</v>
      </c>
      <c r="E2210" s="374">
        <v>9</v>
      </c>
      <c r="F2210" s="374">
        <v>2016</v>
      </c>
      <c r="G2210" s="375">
        <v>2265.9789999999998</v>
      </c>
    </row>
    <row r="2211" spans="1:7" x14ac:dyDescent="0.2">
      <c r="C2211" s="374"/>
      <c r="D2211" s="374"/>
      <c r="E2211" s="374"/>
      <c r="F2211" s="374"/>
      <c r="G2211" s="375"/>
    </row>
    <row r="2212" spans="1:7" x14ac:dyDescent="0.2">
      <c r="A2212" s="27" t="s">
        <v>427</v>
      </c>
      <c r="B2212" s="205" t="s">
        <v>427</v>
      </c>
      <c r="C2212" s="374"/>
      <c r="D2212" s="374"/>
      <c r="E2212" s="374"/>
      <c r="F2212" s="374"/>
      <c r="G2212" s="375"/>
    </row>
  </sheetData>
  <mergeCells count="1">
    <mergeCell ref="M2:N2"/>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9"/>
  <sheetViews>
    <sheetView zoomScale="85" zoomScaleNormal="85" workbookViewId="0">
      <selection activeCell="L33" sqref="L33"/>
    </sheetView>
  </sheetViews>
  <sheetFormatPr baseColWidth="10" defaultColWidth="11.5703125" defaultRowHeight="8.25" x14ac:dyDescent="0.15"/>
  <cols>
    <col min="1" max="1" width="4.7109375" style="319" customWidth="1"/>
    <col min="2" max="2" width="8.5703125" style="319" customWidth="1"/>
    <col min="3" max="3" width="9.140625" style="319" customWidth="1"/>
    <col min="4" max="4" width="8.140625" style="319" customWidth="1"/>
    <col min="5" max="5" width="44.42578125" style="319" bestFit="1" customWidth="1"/>
    <col min="6" max="6" width="49.140625" style="319" bestFit="1" customWidth="1"/>
    <col min="7" max="7" width="13.5703125" style="319" customWidth="1"/>
    <col min="8" max="8" width="10.85546875" style="319" customWidth="1"/>
    <col min="9" max="9" width="13.28515625" style="319" customWidth="1"/>
    <col min="10" max="10" width="12.28515625" style="319" customWidth="1"/>
    <col min="11" max="11" width="13.7109375" style="319" bestFit="1" customWidth="1"/>
    <col min="12" max="16384" width="11.5703125" style="319"/>
  </cols>
  <sheetData>
    <row r="2" spans="2:10" ht="11.25" x14ac:dyDescent="0.2">
      <c r="B2" s="839" t="s">
        <v>521</v>
      </c>
      <c r="C2" s="839"/>
      <c r="D2" s="839"/>
      <c r="E2" s="839"/>
      <c r="F2" s="839"/>
      <c r="G2" s="839"/>
      <c r="H2" s="839"/>
      <c r="I2" s="839"/>
      <c r="J2" s="839"/>
    </row>
    <row r="4" spans="2:10" ht="17.25" thickBot="1" x14ac:dyDescent="0.2">
      <c r="B4" s="631" t="s">
        <v>102</v>
      </c>
      <c r="C4" s="631" t="s">
        <v>103</v>
      </c>
      <c r="D4" s="631" t="s">
        <v>73</v>
      </c>
      <c r="E4" s="631" t="s">
        <v>220</v>
      </c>
      <c r="F4" s="631" t="s">
        <v>104</v>
      </c>
      <c r="G4" s="631" t="s">
        <v>105</v>
      </c>
      <c r="H4" s="631" t="s">
        <v>106</v>
      </c>
      <c r="I4" s="631" t="s">
        <v>362</v>
      </c>
      <c r="J4" s="631" t="s">
        <v>107</v>
      </c>
    </row>
    <row r="5" spans="2:10" ht="10.5" customHeight="1" thickTop="1" x14ac:dyDescent="0.15">
      <c r="B5" s="632">
        <v>4171</v>
      </c>
      <c r="C5" s="633">
        <v>42552</v>
      </c>
      <c r="D5" s="634">
        <v>0.20277777777777781</v>
      </c>
      <c r="E5" s="635" t="s">
        <v>614</v>
      </c>
      <c r="F5" s="635" t="s">
        <v>615</v>
      </c>
      <c r="G5" s="636">
        <v>49.97</v>
      </c>
      <c r="H5" s="637" t="s">
        <v>456</v>
      </c>
      <c r="I5" s="638">
        <v>149</v>
      </c>
      <c r="J5" s="639">
        <v>0</v>
      </c>
    </row>
    <row r="6" spans="2:10" ht="10.5" customHeight="1" x14ac:dyDescent="0.15">
      <c r="B6" s="640">
        <v>4173</v>
      </c>
      <c r="C6" s="633">
        <v>42557</v>
      </c>
      <c r="D6" s="641">
        <v>0.40833333333333338</v>
      </c>
      <c r="E6" s="642" t="s">
        <v>616</v>
      </c>
      <c r="F6" s="642" t="s">
        <v>617</v>
      </c>
      <c r="G6" s="643">
        <v>49.6</v>
      </c>
      <c r="H6" s="644" t="s">
        <v>456</v>
      </c>
      <c r="I6" s="645">
        <v>128</v>
      </c>
      <c r="J6" s="646">
        <v>0</v>
      </c>
    </row>
    <row r="7" spans="2:10" ht="10.5" customHeight="1" x14ac:dyDescent="0.15">
      <c r="B7" s="640">
        <v>4174</v>
      </c>
      <c r="C7" s="633">
        <v>42557</v>
      </c>
      <c r="D7" s="641">
        <v>0.73472222222222217</v>
      </c>
      <c r="E7" s="642" t="s">
        <v>618</v>
      </c>
      <c r="F7" s="642" t="s">
        <v>738</v>
      </c>
      <c r="G7" s="643">
        <v>49.8</v>
      </c>
      <c r="H7" s="644" t="s">
        <v>456</v>
      </c>
      <c r="I7" s="645">
        <v>30</v>
      </c>
      <c r="J7" s="646">
        <v>0</v>
      </c>
    </row>
    <row r="8" spans="2:10" ht="10.5" customHeight="1" x14ac:dyDescent="0.15">
      <c r="B8" s="647">
        <v>4175</v>
      </c>
      <c r="C8" s="633">
        <v>42558</v>
      </c>
      <c r="D8" s="648">
        <v>0.75208333333333333</v>
      </c>
      <c r="E8" s="649" t="s">
        <v>619</v>
      </c>
      <c r="F8" s="650" t="s">
        <v>620</v>
      </c>
      <c r="G8" s="651">
        <v>49.71</v>
      </c>
      <c r="H8" s="652" t="s">
        <v>456</v>
      </c>
      <c r="I8" s="653">
        <v>42</v>
      </c>
      <c r="J8" s="646">
        <v>0</v>
      </c>
    </row>
    <row r="9" spans="2:10" ht="10.5" customHeight="1" x14ac:dyDescent="0.15">
      <c r="B9" s="647">
        <v>4176</v>
      </c>
      <c r="C9" s="633">
        <v>42558</v>
      </c>
      <c r="D9" s="648">
        <v>0.81319444444444444</v>
      </c>
      <c r="E9" s="649" t="s">
        <v>619</v>
      </c>
      <c r="F9" s="650" t="s">
        <v>620</v>
      </c>
      <c r="G9" s="651">
        <v>49.9</v>
      </c>
      <c r="H9" s="652" t="s">
        <v>456</v>
      </c>
      <c r="I9" s="653">
        <v>42</v>
      </c>
      <c r="J9" s="646">
        <v>0</v>
      </c>
    </row>
    <row r="10" spans="2:10" ht="10.5" customHeight="1" x14ac:dyDescent="0.15">
      <c r="B10" s="647">
        <v>4179</v>
      </c>
      <c r="C10" s="633">
        <v>42559</v>
      </c>
      <c r="D10" s="648">
        <v>0.31180555555555556</v>
      </c>
      <c r="E10" s="649" t="s">
        <v>621</v>
      </c>
      <c r="F10" s="650" t="s">
        <v>622</v>
      </c>
      <c r="G10" s="651">
        <v>49.67</v>
      </c>
      <c r="H10" s="652" t="s">
        <v>456</v>
      </c>
      <c r="I10" s="653">
        <v>50</v>
      </c>
      <c r="J10" s="646">
        <v>0</v>
      </c>
    </row>
    <row r="11" spans="2:10" ht="10.5" customHeight="1" x14ac:dyDescent="0.15">
      <c r="B11" s="647">
        <v>4183</v>
      </c>
      <c r="C11" s="633">
        <v>42559</v>
      </c>
      <c r="D11" s="648">
        <v>0.53263888888888888</v>
      </c>
      <c r="E11" s="654" t="s">
        <v>623</v>
      </c>
      <c r="F11" s="650" t="s">
        <v>530</v>
      </c>
      <c r="G11" s="651">
        <v>49.62</v>
      </c>
      <c r="H11" s="652" t="s">
        <v>456</v>
      </c>
      <c r="I11" s="653" t="s">
        <v>624</v>
      </c>
      <c r="J11" s="646">
        <v>0</v>
      </c>
    </row>
    <row r="12" spans="2:10" ht="16.5" x14ac:dyDescent="0.15">
      <c r="B12" s="647">
        <v>4185</v>
      </c>
      <c r="C12" s="633">
        <v>42560</v>
      </c>
      <c r="D12" s="648">
        <v>4.9999999999999996E-2</v>
      </c>
      <c r="E12" s="654" t="s">
        <v>625</v>
      </c>
      <c r="F12" s="650" t="s">
        <v>626</v>
      </c>
      <c r="G12" s="651">
        <v>49.7</v>
      </c>
      <c r="H12" s="652" t="s">
        <v>456</v>
      </c>
      <c r="I12" s="653">
        <v>61</v>
      </c>
      <c r="J12" s="646">
        <v>0</v>
      </c>
    </row>
    <row r="13" spans="2:10" ht="10.5" customHeight="1" x14ac:dyDescent="0.15">
      <c r="B13" s="647">
        <v>4186</v>
      </c>
      <c r="C13" s="633">
        <v>42560</v>
      </c>
      <c r="D13" s="648">
        <v>0.18680555555555556</v>
      </c>
      <c r="E13" s="649" t="s">
        <v>625</v>
      </c>
      <c r="F13" s="650" t="s">
        <v>627</v>
      </c>
      <c r="G13" s="651">
        <v>49.74</v>
      </c>
      <c r="H13" s="652" t="s">
        <v>456</v>
      </c>
      <c r="I13" s="653">
        <v>60</v>
      </c>
      <c r="J13" s="646">
        <v>0</v>
      </c>
    </row>
    <row r="14" spans="2:10" ht="10.5" customHeight="1" x14ac:dyDescent="0.15">
      <c r="B14" s="647">
        <v>4189</v>
      </c>
      <c r="C14" s="633">
        <v>42562</v>
      </c>
      <c r="D14" s="648">
        <v>0.4291666666666667</v>
      </c>
      <c r="E14" s="649" t="s">
        <v>614</v>
      </c>
      <c r="F14" s="650" t="s">
        <v>628</v>
      </c>
      <c r="G14" s="651">
        <v>49.24</v>
      </c>
      <c r="H14" s="652" t="s">
        <v>456</v>
      </c>
      <c r="I14" s="653">
        <v>142</v>
      </c>
      <c r="J14" s="646">
        <v>0</v>
      </c>
    </row>
    <row r="15" spans="2:10" ht="10.5" customHeight="1" x14ac:dyDescent="0.15">
      <c r="B15" s="647">
        <v>4190</v>
      </c>
      <c r="C15" s="633">
        <v>42562</v>
      </c>
      <c r="D15" s="648">
        <v>0.4375</v>
      </c>
      <c r="E15" s="649" t="s">
        <v>625</v>
      </c>
      <c r="F15" s="650" t="s">
        <v>629</v>
      </c>
      <c r="G15" s="651">
        <v>49</v>
      </c>
      <c r="H15" s="652">
        <v>1</v>
      </c>
      <c r="I15" s="653">
        <v>100.9</v>
      </c>
      <c r="J15" s="655">
        <v>21.31</v>
      </c>
    </row>
    <row r="16" spans="2:10" ht="10.5" customHeight="1" x14ac:dyDescent="0.15">
      <c r="B16" s="647">
        <v>4191</v>
      </c>
      <c r="C16" s="633">
        <v>42564</v>
      </c>
      <c r="D16" s="648">
        <v>0.48333333333333334</v>
      </c>
      <c r="E16" s="649" t="s">
        <v>532</v>
      </c>
      <c r="F16" s="650" t="s">
        <v>529</v>
      </c>
      <c r="G16" s="651">
        <v>50</v>
      </c>
      <c r="H16" s="652" t="s">
        <v>456</v>
      </c>
      <c r="I16" s="653">
        <v>18.100000000000001</v>
      </c>
      <c r="J16" s="646">
        <v>0</v>
      </c>
    </row>
    <row r="17" spans="2:13" ht="10.5" customHeight="1" x14ac:dyDescent="0.15">
      <c r="B17" s="647">
        <v>4192</v>
      </c>
      <c r="C17" s="633">
        <v>42565</v>
      </c>
      <c r="D17" s="648">
        <v>0.82361111111111107</v>
      </c>
      <c r="E17" s="649" t="s">
        <v>630</v>
      </c>
      <c r="F17" s="650" t="s">
        <v>631</v>
      </c>
      <c r="G17" s="651">
        <v>49.13</v>
      </c>
      <c r="H17" s="652" t="s">
        <v>456</v>
      </c>
      <c r="I17" s="653">
        <v>60</v>
      </c>
      <c r="J17" s="646">
        <v>0</v>
      </c>
    </row>
    <row r="18" spans="2:13" ht="17.25" customHeight="1" x14ac:dyDescent="0.15">
      <c r="B18" s="647">
        <v>4194</v>
      </c>
      <c r="C18" s="633">
        <v>42567</v>
      </c>
      <c r="D18" s="648">
        <v>0.48125000000000001</v>
      </c>
      <c r="E18" s="649" t="s">
        <v>632</v>
      </c>
      <c r="F18" s="650" t="s">
        <v>633</v>
      </c>
      <c r="G18" s="651">
        <v>48.798000000000002</v>
      </c>
      <c r="H18" s="652">
        <v>3</v>
      </c>
      <c r="I18" s="653">
        <v>206</v>
      </c>
      <c r="J18" s="655">
        <v>103.84</v>
      </c>
    </row>
    <row r="19" spans="2:13" ht="10.5" customHeight="1" x14ac:dyDescent="0.15">
      <c r="B19" s="647">
        <v>4195</v>
      </c>
      <c r="C19" s="633">
        <v>42569</v>
      </c>
      <c r="D19" s="648">
        <v>0.10277777777777779</v>
      </c>
      <c r="E19" s="649" t="s">
        <v>634</v>
      </c>
      <c r="F19" s="650" t="s">
        <v>635</v>
      </c>
      <c r="G19" s="651">
        <v>49.62</v>
      </c>
      <c r="H19" s="652" t="s">
        <v>456</v>
      </c>
      <c r="I19" s="653">
        <v>133</v>
      </c>
      <c r="J19" s="646">
        <v>0</v>
      </c>
      <c r="K19" s="656"/>
    </row>
    <row r="20" spans="2:13" ht="10.5" customHeight="1" x14ac:dyDescent="0.15">
      <c r="B20" s="647">
        <v>4196</v>
      </c>
      <c r="C20" s="633">
        <v>42570</v>
      </c>
      <c r="D20" s="648">
        <v>3.2638888888888891E-2</v>
      </c>
      <c r="E20" s="649" t="s">
        <v>636</v>
      </c>
      <c r="F20" s="650" t="s">
        <v>637</v>
      </c>
      <c r="G20" s="651">
        <v>49.688000000000002</v>
      </c>
      <c r="H20" s="652" t="s">
        <v>456</v>
      </c>
      <c r="I20" s="653">
        <v>133</v>
      </c>
      <c r="J20" s="646">
        <v>0</v>
      </c>
      <c r="K20" s="656"/>
    </row>
    <row r="21" spans="2:13" ht="10.5" customHeight="1" x14ac:dyDescent="0.15">
      <c r="B21" s="647">
        <v>4198</v>
      </c>
      <c r="C21" s="633">
        <v>42572</v>
      </c>
      <c r="D21" s="648">
        <v>5.486111111111111E-2</v>
      </c>
      <c r="E21" s="649" t="s">
        <v>638</v>
      </c>
      <c r="F21" s="650" t="s">
        <v>639</v>
      </c>
      <c r="G21" s="651">
        <v>49.68</v>
      </c>
      <c r="H21" s="652" t="s">
        <v>456</v>
      </c>
      <c r="I21" s="653">
        <v>71</v>
      </c>
      <c r="J21" s="646">
        <v>0</v>
      </c>
      <c r="K21" s="656"/>
    </row>
    <row r="22" spans="2:13" ht="10.5" customHeight="1" x14ac:dyDescent="0.15">
      <c r="B22" s="647">
        <v>4199</v>
      </c>
      <c r="C22" s="633">
        <v>42573</v>
      </c>
      <c r="D22" s="648">
        <v>0.10347222222222223</v>
      </c>
      <c r="E22" s="649" t="s">
        <v>640</v>
      </c>
      <c r="F22" s="650" t="s">
        <v>641</v>
      </c>
      <c r="G22" s="651">
        <v>49.71</v>
      </c>
      <c r="H22" s="652" t="s">
        <v>456</v>
      </c>
      <c r="I22" s="653">
        <v>110</v>
      </c>
      <c r="J22" s="646">
        <v>0</v>
      </c>
      <c r="K22" s="656"/>
    </row>
    <row r="23" spans="2:13" ht="10.5" customHeight="1" x14ac:dyDescent="0.15">
      <c r="B23" s="647">
        <v>4201</v>
      </c>
      <c r="C23" s="633">
        <v>42573</v>
      </c>
      <c r="D23" s="648">
        <v>0.51250000000000007</v>
      </c>
      <c r="E23" s="649" t="s">
        <v>642</v>
      </c>
      <c r="F23" s="650" t="s">
        <v>643</v>
      </c>
      <c r="G23" s="651">
        <v>49.7</v>
      </c>
      <c r="H23" s="652" t="s">
        <v>456</v>
      </c>
      <c r="I23" s="653">
        <v>94</v>
      </c>
      <c r="J23" s="646">
        <v>0</v>
      </c>
      <c r="K23" s="656"/>
    </row>
    <row r="24" spans="2:13" ht="18" customHeight="1" x14ac:dyDescent="0.15">
      <c r="B24" s="647">
        <v>4203</v>
      </c>
      <c r="C24" s="633">
        <v>42576</v>
      </c>
      <c r="D24" s="648">
        <v>0.4694444444444445</v>
      </c>
      <c r="E24" s="654" t="s">
        <v>644</v>
      </c>
      <c r="F24" s="650" t="s">
        <v>645</v>
      </c>
      <c r="G24" s="651">
        <v>50</v>
      </c>
      <c r="H24" s="652" t="s">
        <v>456</v>
      </c>
      <c r="I24" s="653">
        <v>10</v>
      </c>
      <c r="J24" s="646">
        <v>0</v>
      </c>
      <c r="K24" s="656"/>
    </row>
    <row r="25" spans="2:13" ht="16.5" customHeight="1" x14ac:dyDescent="0.15">
      <c r="B25" s="647">
        <v>4204</v>
      </c>
      <c r="C25" s="633">
        <v>42576</v>
      </c>
      <c r="D25" s="648">
        <v>0.72291666666666676</v>
      </c>
      <c r="E25" s="649" t="s">
        <v>646</v>
      </c>
      <c r="F25" s="650" t="s">
        <v>647</v>
      </c>
      <c r="G25" s="651">
        <v>49.12</v>
      </c>
      <c r="H25" s="652" t="s">
        <v>456</v>
      </c>
      <c r="I25" s="653">
        <v>171</v>
      </c>
      <c r="J25" s="646">
        <v>0</v>
      </c>
      <c r="K25" s="656"/>
    </row>
    <row r="26" spans="2:13" ht="10.5" customHeight="1" x14ac:dyDescent="0.15">
      <c r="B26" s="640">
        <v>4205</v>
      </c>
      <c r="C26" s="633">
        <v>42576</v>
      </c>
      <c r="D26" s="641">
        <v>0.76388888888888884</v>
      </c>
      <c r="E26" s="642" t="s">
        <v>648</v>
      </c>
      <c r="F26" s="642" t="s">
        <v>649</v>
      </c>
      <c r="G26" s="643">
        <v>49.48</v>
      </c>
      <c r="H26" s="644" t="s">
        <v>456</v>
      </c>
      <c r="I26" s="645">
        <v>137</v>
      </c>
      <c r="J26" s="646">
        <v>0</v>
      </c>
      <c r="K26" s="656"/>
      <c r="M26" s="657"/>
    </row>
    <row r="27" spans="2:13" ht="10.5" customHeight="1" x14ac:dyDescent="0.15">
      <c r="B27" s="640">
        <v>4206</v>
      </c>
      <c r="C27" s="633">
        <v>42577</v>
      </c>
      <c r="D27" s="641">
        <v>0.58611111111111114</v>
      </c>
      <c r="E27" s="642" t="s">
        <v>650</v>
      </c>
      <c r="F27" s="642" t="s">
        <v>651</v>
      </c>
      <c r="G27" s="643">
        <v>49.47</v>
      </c>
      <c r="H27" s="644" t="s">
        <v>456</v>
      </c>
      <c r="I27" s="645">
        <v>120</v>
      </c>
      <c r="J27" s="646">
        <v>0</v>
      </c>
      <c r="K27" s="656"/>
    </row>
    <row r="28" spans="2:13" ht="10.5" customHeight="1" x14ac:dyDescent="0.15">
      <c r="B28" s="647">
        <v>4209</v>
      </c>
      <c r="C28" s="633">
        <v>42580</v>
      </c>
      <c r="D28" s="648">
        <v>3.6805555555555557E-2</v>
      </c>
      <c r="E28" s="649" t="s">
        <v>652</v>
      </c>
      <c r="F28" s="650" t="s">
        <v>653</v>
      </c>
      <c r="G28" s="651">
        <v>50.08</v>
      </c>
      <c r="H28" s="652" t="s">
        <v>456</v>
      </c>
      <c r="I28" s="653">
        <v>23</v>
      </c>
      <c r="J28" s="646">
        <v>0</v>
      </c>
      <c r="K28" s="656"/>
    </row>
    <row r="29" spans="2:13" ht="10.5" customHeight="1" x14ac:dyDescent="0.15">
      <c r="B29" s="647">
        <v>4211</v>
      </c>
      <c r="C29" s="633">
        <v>42581</v>
      </c>
      <c r="D29" s="648">
        <v>0.71875</v>
      </c>
      <c r="E29" s="649" t="s">
        <v>652</v>
      </c>
      <c r="F29" s="650" t="s">
        <v>739</v>
      </c>
      <c r="G29" s="651">
        <v>49.5</v>
      </c>
      <c r="H29" s="652" t="s">
        <v>456</v>
      </c>
      <c r="I29" s="653">
        <v>135</v>
      </c>
      <c r="J29" s="646">
        <v>0</v>
      </c>
      <c r="K29" s="656"/>
    </row>
    <row r="30" spans="2:13" ht="10.5" customHeight="1" x14ac:dyDescent="0.15">
      <c r="B30" s="647">
        <v>4212</v>
      </c>
      <c r="C30" s="633">
        <v>42581</v>
      </c>
      <c r="D30" s="648">
        <v>0.72499999999999998</v>
      </c>
      <c r="E30" s="649" t="s">
        <v>634</v>
      </c>
      <c r="F30" s="650" t="s">
        <v>740</v>
      </c>
      <c r="G30" s="651">
        <v>48.79</v>
      </c>
      <c r="H30" s="652">
        <v>3</v>
      </c>
      <c r="I30" s="653">
        <v>239.5</v>
      </c>
      <c r="J30" s="655">
        <v>113.84</v>
      </c>
    </row>
    <row r="31" spans="2:13" ht="10.5" customHeight="1" x14ac:dyDescent="0.15">
      <c r="B31" s="647">
        <v>4213</v>
      </c>
      <c r="C31" s="633">
        <v>42582</v>
      </c>
      <c r="D31" s="648">
        <v>0.74861111111111101</v>
      </c>
      <c r="E31" s="654" t="s">
        <v>654</v>
      </c>
      <c r="F31" s="650" t="s">
        <v>655</v>
      </c>
      <c r="G31" s="651">
        <v>49.3</v>
      </c>
      <c r="H31" s="652" t="s">
        <v>456</v>
      </c>
      <c r="I31" s="653">
        <v>120</v>
      </c>
      <c r="J31" s="646">
        <v>0</v>
      </c>
    </row>
    <row r="32" spans="2:13" ht="10.5" customHeight="1" x14ac:dyDescent="0.15">
      <c r="B32" s="647">
        <v>4214</v>
      </c>
      <c r="C32" s="633">
        <v>42584</v>
      </c>
      <c r="D32" s="648">
        <v>0.20486111111111113</v>
      </c>
      <c r="E32" s="654" t="s">
        <v>656</v>
      </c>
      <c r="F32" s="650" t="s">
        <v>657</v>
      </c>
      <c r="G32" s="651">
        <v>49.74</v>
      </c>
      <c r="H32" s="652" t="s">
        <v>456</v>
      </c>
      <c r="I32" s="653">
        <v>40</v>
      </c>
      <c r="J32" s="646">
        <v>0</v>
      </c>
    </row>
    <row r="33" spans="2:10" ht="16.5" x14ac:dyDescent="0.15">
      <c r="B33" s="647">
        <v>4215</v>
      </c>
      <c r="C33" s="633">
        <v>42585</v>
      </c>
      <c r="D33" s="648">
        <v>0.68680555555555556</v>
      </c>
      <c r="E33" s="649" t="s">
        <v>658</v>
      </c>
      <c r="F33" s="650" t="s">
        <v>735</v>
      </c>
      <c r="G33" s="651">
        <v>49.6</v>
      </c>
      <c r="H33" s="652" t="s">
        <v>456</v>
      </c>
      <c r="I33" s="653">
        <v>76</v>
      </c>
      <c r="J33" s="646">
        <v>0</v>
      </c>
    </row>
    <row r="34" spans="2:10" ht="10.5" customHeight="1" x14ac:dyDescent="0.15">
      <c r="B34" s="647">
        <v>4216</v>
      </c>
      <c r="C34" s="633">
        <v>42585</v>
      </c>
      <c r="D34" s="648">
        <v>0.85069444444444453</v>
      </c>
      <c r="E34" s="649" t="s">
        <v>634</v>
      </c>
      <c r="F34" s="650" t="s">
        <v>659</v>
      </c>
      <c r="G34" s="651">
        <v>48.69</v>
      </c>
      <c r="H34" s="652">
        <v>4</v>
      </c>
      <c r="I34" s="653">
        <v>252</v>
      </c>
      <c r="J34" s="655">
        <v>153.80000000000001</v>
      </c>
    </row>
    <row r="35" spans="2:10" ht="10.5" customHeight="1" x14ac:dyDescent="0.15">
      <c r="B35" s="647">
        <v>4217</v>
      </c>
      <c r="C35" s="633">
        <v>42586</v>
      </c>
      <c r="D35" s="648">
        <v>0.11944444444444445</v>
      </c>
      <c r="E35" s="649" t="s">
        <v>634</v>
      </c>
      <c r="F35" s="650" t="s">
        <v>660</v>
      </c>
      <c r="G35" s="651">
        <v>49</v>
      </c>
      <c r="H35" s="652">
        <v>1</v>
      </c>
      <c r="I35" s="653">
        <v>107.8</v>
      </c>
      <c r="J35" s="655">
        <v>4.9000000000000004</v>
      </c>
    </row>
    <row r="36" spans="2:10" ht="10.5" customHeight="1" x14ac:dyDescent="0.15">
      <c r="B36" s="647">
        <v>4218</v>
      </c>
      <c r="C36" s="633">
        <v>42586</v>
      </c>
      <c r="D36" s="648">
        <v>0.80138888888888893</v>
      </c>
      <c r="E36" s="649" t="s">
        <v>658</v>
      </c>
      <c r="F36" s="650" t="s">
        <v>661</v>
      </c>
      <c r="G36" s="651">
        <v>49.686</v>
      </c>
      <c r="H36" s="652" t="s">
        <v>456</v>
      </c>
      <c r="I36" s="653">
        <v>123</v>
      </c>
      <c r="J36" s="646">
        <v>0</v>
      </c>
    </row>
    <row r="37" spans="2:10" ht="10.5" customHeight="1" x14ac:dyDescent="0.15">
      <c r="B37" s="647">
        <v>4219</v>
      </c>
      <c r="C37" s="633">
        <v>42586</v>
      </c>
      <c r="D37" s="648">
        <v>0.87708333333333333</v>
      </c>
      <c r="E37" s="649" t="s">
        <v>618</v>
      </c>
      <c r="F37" s="650" t="s">
        <v>662</v>
      </c>
      <c r="G37" s="651">
        <v>50</v>
      </c>
      <c r="H37" s="652" t="s">
        <v>456</v>
      </c>
      <c r="I37" s="653">
        <v>14</v>
      </c>
      <c r="J37" s="646">
        <v>0</v>
      </c>
    </row>
    <row r="38" spans="2:10" ht="10.5" customHeight="1" x14ac:dyDescent="0.15">
      <c r="B38" s="647">
        <v>4221</v>
      </c>
      <c r="C38" s="633">
        <v>42587</v>
      </c>
      <c r="D38" s="648">
        <v>0.53888888888888886</v>
      </c>
      <c r="E38" s="649" t="s">
        <v>658</v>
      </c>
      <c r="F38" s="650" t="s">
        <v>531</v>
      </c>
      <c r="G38" s="651">
        <v>50</v>
      </c>
      <c r="H38" s="652" t="s">
        <v>456</v>
      </c>
      <c r="I38" s="653">
        <v>35</v>
      </c>
      <c r="J38" s="646">
        <v>0</v>
      </c>
    </row>
    <row r="39" spans="2:10" ht="10.5" customHeight="1" x14ac:dyDescent="0.15">
      <c r="B39" s="647">
        <v>4222</v>
      </c>
      <c r="C39" s="633">
        <v>42588</v>
      </c>
      <c r="D39" s="648">
        <v>0.18958333333333333</v>
      </c>
      <c r="E39" s="649" t="s">
        <v>663</v>
      </c>
      <c r="F39" s="650" t="s">
        <v>664</v>
      </c>
      <c r="G39" s="651">
        <v>49.69</v>
      </c>
      <c r="H39" s="652" t="s">
        <v>456</v>
      </c>
      <c r="I39" s="653">
        <v>30</v>
      </c>
      <c r="J39" s="646">
        <v>0</v>
      </c>
    </row>
    <row r="40" spans="2:10" ht="10.5" customHeight="1" x14ac:dyDescent="0.15">
      <c r="B40" s="647">
        <v>4223</v>
      </c>
      <c r="C40" s="633">
        <v>42590</v>
      </c>
      <c r="D40" s="648">
        <v>0.43958333333333338</v>
      </c>
      <c r="E40" s="649" t="s">
        <v>665</v>
      </c>
      <c r="F40" s="650" t="s">
        <v>666</v>
      </c>
      <c r="G40" s="651">
        <v>49.05</v>
      </c>
      <c r="H40" s="652" t="s">
        <v>456</v>
      </c>
      <c r="I40" s="653">
        <v>139</v>
      </c>
      <c r="J40" s="646">
        <v>0</v>
      </c>
    </row>
    <row r="41" spans="2:10" ht="10.5" customHeight="1" x14ac:dyDescent="0.15">
      <c r="B41" s="647">
        <v>4224</v>
      </c>
      <c r="C41" s="633">
        <v>42591</v>
      </c>
      <c r="D41" s="648">
        <v>0.72361111111111109</v>
      </c>
      <c r="E41" s="649" t="s">
        <v>667</v>
      </c>
      <c r="F41" s="650" t="s">
        <v>668</v>
      </c>
      <c r="G41" s="651">
        <v>49.31</v>
      </c>
      <c r="H41" s="652" t="s">
        <v>456</v>
      </c>
      <c r="I41" s="653">
        <v>137</v>
      </c>
      <c r="J41" s="646">
        <v>0</v>
      </c>
    </row>
    <row r="42" spans="2:10" ht="10.5" customHeight="1" x14ac:dyDescent="0.15">
      <c r="B42" s="647">
        <v>4225</v>
      </c>
      <c r="C42" s="633">
        <v>42592</v>
      </c>
      <c r="D42" s="648">
        <v>0.83750000000000002</v>
      </c>
      <c r="E42" s="649" t="s">
        <v>669</v>
      </c>
      <c r="F42" s="650" t="s">
        <v>670</v>
      </c>
      <c r="G42" s="651">
        <v>48.88</v>
      </c>
      <c r="H42" s="652">
        <v>2</v>
      </c>
      <c r="I42" s="653">
        <v>173</v>
      </c>
      <c r="J42" s="655">
        <v>42.34</v>
      </c>
    </row>
    <row r="43" spans="2:10" ht="10.5" customHeight="1" x14ac:dyDescent="0.15">
      <c r="B43" s="647">
        <v>4227</v>
      </c>
      <c r="C43" s="633">
        <v>42598</v>
      </c>
      <c r="D43" s="648">
        <v>0.48032407407407413</v>
      </c>
      <c r="E43" s="649" t="s">
        <v>625</v>
      </c>
      <c r="F43" s="650" t="s">
        <v>671</v>
      </c>
      <c r="G43" s="651">
        <v>48.89</v>
      </c>
      <c r="H43" s="652">
        <v>2</v>
      </c>
      <c r="I43" s="653">
        <v>158.66999999999999</v>
      </c>
      <c r="J43" s="655">
        <v>41</v>
      </c>
    </row>
    <row r="44" spans="2:10" ht="10.5" customHeight="1" x14ac:dyDescent="0.15">
      <c r="B44" s="647">
        <v>4228</v>
      </c>
      <c r="C44" s="633">
        <v>42599</v>
      </c>
      <c r="D44" s="648">
        <v>4.5138888888888888E-2</v>
      </c>
      <c r="E44" s="654" t="s">
        <v>672</v>
      </c>
      <c r="F44" s="650" t="s">
        <v>673</v>
      </c>
      <c r="G44" s="651">
        <v>49.25</v>
      </c>
      <c r="H44" s="652" t="s">
        <v>456</v>
      </c>
      <c r="I44" s="653">
        <v>117</v>
      </c>
      <c r="J44" s="646">
        <v>0</v>
      </c>
    </row>
    <row r="45" spans="2:10" ht="10.5" customHeight="1" x14ac:dyDescent="0.15">
      <c r="B45" s="647">
        <v>4229</v>
      </c>
      <c r="C45" s="633">
        <v>42602</v>
      </c>
      <c r="D45" s="648">
        <v>0.17291666666666669</v>
      </c>
      <c r="E45" s="649" t="s">
        <v>672</v>
      </c>
      <c r="F45" s="650" t="s">
        <v>674</v>
      </c>
      <c r="G45" s="651">
        <v>49.46</v>
      </c>
      <c r="H45" s="652" t="s">
        <v>456</v>
      </c>
      <c r="I45" s="653">
        <v>120</v>
      </c>
      <c r="J45" s="646">
        <v>0</v>
      </c>
    </row>
    <row r="46" spans="2:10" ht="10.5" customHeight="1" x14ac:dyDescent="0.15">
      <c r="B46" s="640">
        <v>4230</v>
      </c>
      <c r="C46" s="633">
        <v>42602</v>
      </c>
      <c r="D46" s="641">
        <v>0.7729166666666667</v>
      </c>
      <c r="E46" s="642" t="s">
        <v>652</v>
      </c>
      <c r="F46" s="642" t="s">
        <v>675</v>
      </c>
      <c r="G46" s="643">
        <v>49.41</v>
      </c>
      <c r="H46" s="644" t="s">
        <v>456</v>
      </c>
      <c r="I46" s="645">
        <v>136</v>
      </c>
      <c r="J46" s="646">
        <v>0</v>
      </c>
    </row>
    <row r="47" spans="2:10" ht="10.5" customHeight="1" x14ac:dyDescent="0.15">
      <c r="B47" s="640">
        <v>4235</v>
      </c>
      <c r="C47" s="633">
        <v>42608</v>
      </c>
      <c r="D47" s="641">
        <v>0.43055555555555558</v>
      </c>
      <c r="E47" s="642" t="s">
        <v>634</v>
      </c>
      <c r="F47" s="642" t="s">
        <v>676</v>
      </c>
      <c r="G47" s="643">
        <v>48.88</v>
      </c>
      <c r="H47" s="644">
        <v>2</v>
      </c>
      <c r="I47" s="645">
        <v>189.8</v>
      </c>
      <c r="J47" s="655">
        <v>37.049999999999997</v>
      </c>
    </row>
    <row r="48" spans="2:10" ht="10.5" customHeight="1" x14ac:dyDescent="0.15">
      <c r="B48" s="647">
        <v>4238</v>
      </c>
      <c r="C48" s="633">
        <v>42610</v>
      </c>
      <c r="D48" s="648">
        <v>0.96319444444444446</v>
      </c>
      <c r="E48" s="649" t="s">
        <v>621</v>
      </c>
      <c r="F48" s="650" t="s">
        <v>677</v>
      </c>
      <c r="G48" s="651">
        <v>49.79</v>
      </c>
      <c r="H48" s="652" t="s">
        <v>456</v>
      </c>
      <c r="I48" s="653">
        <v>51</v>
      </c>
      <c r="J48" s="646">
        <v>0</v>
      </c>
    </row>
    <row r="49" spans="2:10" ht="10.5" customHeight="1" x14ac:dyDescent="0.15">
      <c r="B49" s="647">
        <v>4239</v>
      </c>
      <c r="C49" s="633">
        <v>42615</v>
      </c>
      <c r="D49" s="648">
        <v>0.82500000000000007</v>
      </c>
      <c r="E49" s="649" t="s">
        <v>654</v>
      </c>
      <c r="F49" s="650" t="s">
        <v>678</v>
      </c>
      <c r="G49" s="651">
        <v>49.71</v>
      </c>
      <c r="H49" s="652" t="s">
        <v>456</v>
      </c>
      <c r="I49" s="653">
        <v>62</v>
      </c>
      <c r="J49" s="646">
        <v>0</v>
      </c>
    </row>
    <row r="50" spans="2:10" ht="10.5" customHeight="1" x14ac:dyDescent="0.15">
      <c r="B50" s="647">
        <v>4240</v>
      </c>
      <c r="C50" s="633">
        <v>42616</v>
      </c>
      <c r="D50" s="648">
        <v>4.7222222222222221E-2</v>
      </c>
      <c r="E50" s="649" t="s">
        <v>654</v>
      </c>
      <c r="F50" s="650" t="s">
        <v>679</v>
      </c>
      <c r="G50" s="651">
        <v>49.6</v>
      </c>
      <c r="H50" s="652" t="s">
        <v>456</v>
      </c>
      <c r="I50" s="653">
        <v>105</v>
      </c>
      <c r="J50" s="646">
        <v>0</v>
      </c>
    </row>
    <row r="51" spans="2:10" ht="10.5" customHeight="1" x14ac:dyDescent="0.15">
      <c r="B51" s="647">
        <v>4242</v>
      </c>
      <c r="C51" s="633">
        <v>42621</v>
      </c>
      <c r="D51" s="648">
        <v>0.47569444444444442</v>
      </c>
      <c r="E51" s="649" t="s">
        <v>614</v>
      </c>
      <c r="F51" s="650" t="s">
        <v>680</v>
      </c>
      <c r="G51" s="651">
        <v>49.71</v>
      </c>
      <c r="H51" s="652" t="s">
        <v>456</v>
      </c>
      <c r="I51" s="653">
        <v>90</v>
      </c>
      <c r="J51" s="646">
        <v>0</v>
      </c>
    </row>
    <row r="52" spans="2:10" ht="10.5" customHeight="1" x14ac:dyDescent="0.15">
      <c r="B52" s="647">
        <v>4243</v>
      </c>
      <c r="C52" s="633">
        <v>42625</v>
      </c>
      <c r="D52" s="648">
        <v>0.38122685185185184</v>
      </c>
      <c r="E52" s="649" t="s">
        <v>681</v>
      </c>
      <c r="F52" s="650" t="s">
        <v>682</v>
      </c>
      <c r="G52" s="651">
        <v>48.81</v>
      </c>
      <c r="H52" s="652">
        <v>2</v>
      </c>
      <c r="I52" s="653">
        <v>272</v>
      </c>
      <c r="J52" s="655">
        <v>91.6</v>
      </c>
    </row>
    <row r="53" spans="2:10" ht="10.5" customHeight="1" x14ac:dyDescent="0.15">
      <c r="B53" s="647">
        <v>4244</v>
      </c>
      <c r="C53" s="633">
        <v>42625</v>
      </c>
      <c r="D53" s="648">
        <v>0.4826388888888889</v>
      </c>
      <c r="E53" s="649" t="s">
        <v>683</v>
      </c>
      <c r="F53" s="650" t="s">
        <v>684</v>
      </c>
      <c r="G53" s="651">
        <v>49.56</v>
      </c>
      <c r="H53" s="652" t="s">
        <v>456</v>
      </c>
      <c r="I53" s="653">
        <v>127</v>
      </c>
      <c r="J53" s="646">
        <v>0</v>
      </c>
    </row>
    <row r="54" spans="2:10" ht="10.5" customHeight="1" x14ac:dyDescent="0.15">
      <c r="B54" s="647">
        <v>4245</v>
      </c>
      <c r="C54" s="633">
        <v>42625</v>
      </c>
      <c r="D54" s="648">
        <v>0.54027777777777775</v>
      </c>
      <c r="E54" s="649" t="s">
        <v>654</v>
      </c>
      <c r="F54" s="650" t="s">
        <v>685</v>
      </c>
      <c r="G54" s="651">
        <v>49.88</v>
      </c>
      <c r="H54" s="652" t="s">
        <v>456</v>
      </c>
      <c r="I54" s="653">
        <v>80</v>
      </c>
      <c r="J54" s="646">
        <v>0</v>
      </c>
    </row>
    <row r="55" spans="2:10" ht="10.5" customHeight="1" x14ac:dyDescent="0.15">
      <c r="B55" s="647">
        <v>4251</v>
      </c>
      <c r="C55" s="633">
        <v>42637</v>
      </c>
      <c r="D55" s="648">
        <v>0.8930555555555556</v>
      </c>
      <c r="E55" s="649" t="s">
        <v>614</v>
      </c>
      <c r="F55" s="650" t="s">
        <v>686</v>
      </c>
      <c r="G55" s="651">
        <v>49.35</v>
      </c>
      <c r="H55" s="652" t="s">
        <v>456</v>
      </c>
      <c r="I55" s="653">
        <v>149</v>
      </c>
      <c r="J55" s="646">
        <v>0</v>
      </c>
    </row>
    <row r="56" spans="2:10" ht="19.5" customHeight="1" x14ac:dyDescent="0.15">
      <c r="B56" s="647">
        <v>4252</v>
      </c>
      <c r="C56" s="633">
        <v>42637</v>
      </c>
      <c r="D56" s="648">
        <v>0.9162731481481482</v>
      </c>
      <c r="E56" s="649" t="s">
        <v>632</v>
      </c>
      <c r="F56" s="650" t="s">
        <v>737</v>
      </c>
      <c r="G56" s="651">
        <v>48.81</v>
      </c>
      <c r="H56" s="652">
        <v>2</v>
      </c>
      <c r="I56" s="653">
        <v>151.19999999999999</v>
      </c>
      <c r="J56" s="655">
        <v>59.26</v>
      </c>
    </row>
    <row r="57" spans="2:10" ht="16.5" x14ac:dyDescent="0.15">
      <c r="B57" s="647">
        <v>4253</v>
      </c>
      <c r="C57" s="633">
        <v>42638</v>
      </c>
      <c r="D57" s="648">
        <v>0.65277777777777779</v>
      </c>
      <c r="E57" s="649" t="s">
        <v>632</v>
      </c>
      <c r="F57" s="650" t="s">
        <v>736</v>
      </c>
      <c r="G57" s="651">
        <v>49.07</v>
      </c>
      <c r="H57" s="652" t="s">
        <v>456</v>
      </c>
      <c r="I57" s="653">
        <v>151</v>
      </c>
      <c r="J57" s="646">
        <v>0</v>
      </c>
    </row>
    <row r="58" spans="2:10" ht="10.5" customHeight="1" x14ac:dyDescent="0.15">
      <c r="B58" s="647">
        <v>4254</v>
      </c>
      <c r="C58" s="633">
        <v>42639</v>
      </c>
      <c r="D58" s="648">
        <v>0.23055555555555554</v>
      </c>
      <c r="E58" s="649" t="s">
        <v>663</v>
      </c>
      <c r="F58" s="650" t="s">
        <v>687</v>
      </c>
      <c r="G58" s="651">
        <v>49.38</v>
      </c>
      <c r="H58" s="652" t="s">
        <v>456</v>
      </c>
      <c r="I58" s="653">
        <v>153</v>
      </c>
      <c r="J58" s="646">
        <v>0</v>
      </c>
    </row>
    <row r="59" spans="2:10" ht="10.5" customHeight="1" x14ac:dyDescent="0.15">
      <c r="B59" s="647">
        <v>4255</v>
      </c>
      <c r="C59" s="633">
        <v>42639</v>
      </c>
      <c r="D59" s="648">
        <v>0.84513888888888899</v>
      </c>
      <c r="E59" s="649" t="s">
        <v>688</v>
      </c>
      <c r="F59" s="650" t="s">
        <v>689</v>
      </c>
      <c r="G59" s="651">
        <v>49.98</v>
      </c>
      <c r="H59" s="652" t="s">
        <v>456</v>
      </c>
      <c r="I59" s="653">
        <v>50</v>
      </c>
      <c r="J59" s="646">
        <v>0</v>
      </c>
    </row>
  </sheetData>
  <mergeCells count="1">
    <mergeCell ref="B2:J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zoomScaleNormal="100" workbookViewId="0">
      <selection activeCell="F40" sqref="F40"/>
    </sheetView>
  </sheetViews>
  <sheetFormatPr baseColWidth="10" defaultColWidth="52.85546875" defaultRowHeight="11.25" customHeight="1" x14ac:dyDescent="0.15"/>
  <cols>
    <col min="1" max="1" width="5" style="320" customWidth="1"/>
    <col min="2" max="2" width="7.140625" style="320" customWidth="1"/>
    <col min="3" max="3" width="5" style="320" bestFit="1" customWidth="1"/>
    <col min="4" max="4" width="4.28515625" style="320" bestFit="1" customWidth="1"/>
    <col min="5" max="5" width="56.42578125" style="320" customWidth="1"/>
    <col min="6" max="6" width="67.85546875" style="320" customWidth="1"/>
    <col min="7" max="7" width="8.7109375" style="320" customWidth="1"/>
    <col min="8" max="8" width="15.140625" style="320" customWidth="1"/>
    <col min="9" max="16384" width="52.85546875" style="320"/>
  </cols>
  <sheetData>
    <row r="1" spans="2:8" ht="11.25" customHeight="1" x14ac:dyDescent="0.15">
      <c r="B1" s="840" t="s">
        <v>522</v>
      </c>
      <c r="C1" s="840"/>
      <c r="D1" s="840"/>
      <c r="E1" s="840"/>
      <c r="F1" s="840"/>
      <c r="G1" s="840"/>
      <c r="H1" s="840"/>
    </row>
    <row r="2" spans="2:8" ht="11.25" customHeight="1" x14ac:dyDescent="0.15">
      <c r="B2" s="321"/>
      <c r="C2" s="321"/>
      <c r="D2" s="321"/>
      <c r="E2" s="321"/>
      <c r="F2" s="321"/>
      <c r="G2" s="321"/>
      <c r="H2" s="321"/>
    </row>
    <row r="3" spans="2:8" ht="20.25" customHeight="1" thickBot="1" x14ac:dyDescent="0.2">
      <c r="B3" s="631" t="s">
        <v>102</v>
      </c>
      <c r="C3" s="631" t="s">
        <v>103</v>
      </c>
      <c r="D3" s="631" t="s">
        <v>73</v>
      </c>
      <c r="E3" s="631" t="s">
        <v>220</v>
      </c>
      <c r="F3" s="631" t="s">
        <v>104</v>
      </c>
      <c r="G3" s="631" t="s">
        <v>105</v>
      </c>
      <c r="H3" s="631" t="s">
        <v>107</v>
      </c>
    </row>
    <row r="4" spans="2:8" ht="13.5" customHeight="1" thickTop="1" x14ac:dyDescent="0.15">
      <c r="B4" s="658">
        <v>4172</v>
      </c>
      <c r="C4" s="279">
        <v>42552</v>
      </c>
      <c r="D4" s="659">
        <v>0.80972222222222223</v>
      </c>
      <c r="E4" s="660" t="s">
        <v>741</v>
      </c>
      <c r="F4" s="661" t="s">
        <v>690</v>
      </c>
      <c r="G4" s="662">
        <v>50</v>
      </c>
      <c r="H4" s="663">
        <v>4.5999999999999996</v>
      </c>
    </row>
    <row r="5" spans="2:8" ht="19.5" customHeight="1" x14ac:dyDescent="0.15">
      <c r="B5" s="658">
        <v>4178</v>
      </c>
      <c r="C5" s="279">
        <v>42559</v>
      </c>
      <c r="D5" s="659">
        <v>0.28125</v>
      </c>
      <c r="E5" s="660" t="s">
        <v>691</v>
      </c>
      <c r="F5" s="660" t="s">
        <v>692</v>
      </c>
      <c r="G5" s="662">
        <v>50</v>
      </c>
      <c r="H5" s="664">
        <v>2.94</v>
      </c>
    </row>
    <row r="6" spans="2:8" ht="11.25" customHeight="1" x14ac:dyDescent="0.15">
      <c r="B6" s="658">
        <v>4180</v>
      </c>
      <c r="C6" s="279">
        <v>42559</v>
      </c>
      <c r="D6" s="659">
        <v>0.32415509259259262</v>
      </c>
      <c r="E6" s="660" t="s">
        <v>693</v>
      </c>
      <c r="F6" s="661" t="s">
        <v>690</v>
      </c>
      <c r="G6" s="662">
        <v>50</v>
      </c>
      <c r="H6" s="664">
        <v>2.46</v>
      </c>
    </row>
    <row r="7" spans="2:8" ht="11.25" customHeight="1" x14ac:dyDescent="0.15">
      <c r="B7" s="658">
        <v>4181</v>
      </c>
      <c r="C7" s="279">
        <v>42559</v>
      </c>
      <c r="D7" s="659">
        <v>0.35902777777777778</v>
      </c>
      <c r="E7" s="660" t="s">
        <v>694</v>
      </c>
      <c r="F7" s="661" t="s">
        <v>690</v>
      </c>
      <c r="G7" s="662">
        <v>50</v>
      </c>
      <c r="H7" s="545">
        <v>0</v>
      </c>
    </row>
    <row r="8" spans="2:8" ht="11.25" customHeight="1" x14ac:dyDescent="0.15">
      <c r="B8" s="658">
        <v>4182</v>
      </c>
      <c r="C8" s="279">
        <v>42559</v>
      </c>
      <c r="D8" s="659">
        <v>0.36944444444444446</v>
      </c>
      <c r="E8" s="660" t="s">
        <v>695</v>
      </c>
      <c r="F8" s="661" t="s">
        <v>696</v>
      </c>
      <c r="G8" s="662">
        <v>50</v>
      </c>
      <c r="H8" s="671">
        <v>0</v>
      </c>
    </row>
    <row r="9" spans="2:8" ht="11.25" customHeight="1" x14ac:dyDescent="0.15">
      <c r="B9" s="658">
        <v>4184</v>
      </c>
      <c r="C9" s="279">
        <v>42559</v>
      </c>
      <c r="D9" s="659">
        <v>0.8847222222222223</v>
      </c>
      <c r="E9" s="660" t="s">
        <v>697</v>
      </c>
      <c r="F9" s="661" t="s">
        <v>690</v>
      </c>
      <c r="G9" s="662">
        <v>49.96</v>
      </c>
      <c r="H9" s="664">
        <v>0.82</v>
      </c>
    </row>
    <row r="10" spans="2:8" ht="11.25" customHeight="1" x14ac:dyDescent="0.15">
      <c r="B10" s="658">
        <v>4187</v>
      </c>
      <c r="C10" s="279">
        <v>42560</v>
      </c>
      <c r="D10" s="659">
        <v>0.80555555555555547</v>
      </c>
      <c r="E10" s="660" t="s">
        <v>697</v>
      </c>
      <c r="F10" s="661" t="s">
        <v>690</v>
      </c>
      <c r="G10" s="662">
        <v>50.01</v>
      </c>
      <c r="H10" s="664">
        <v>0.72</v>
      </c>
    </row>
    <row r="11" spans="2:8" ht="11.25" customHeight="1" x14ac:dyDescent="0.15">
      <c r="B11" s="658">
        <v>4188</v>
      </c>
      <c r="C11" s="279">
        <v>42561</v>
      </c>
      <c r="D11" s="659">
        <v>0.17500000000000002</v>
      </c>
      <c r="E11" s="660" t="s">
        <v>698</v>
      </c>
      <c r="F11" s="661" t="s">
        <v>690</v>
      </c>
      <c r="G11" s="662">
        <v>49.95</v>
      </c>
      <c r="H11" s="664">
        <v>0.62</v>
      </c>
    </row>
    <row r="12" spans="2:8" ht="12.75" customHeight="1" x14ac:dyDescent="0.15">
      <c r="B12" s="658">
        <v>4193</v>
      </c>
      <c r="C12" s="279">
        <v>42565</v>
      </c>
      <c r="D12" s="659">
        <v>0.98749999999999993</v>
      </c>
      <c r="E12" s="660" t="s">
        <v>699</v>
      </c>
      <c r="F12" s="660" t="s">
        <v>700</v>
      </c>
      <c r="G12" s="662">
        <v>50</v>
      </c>
      <c r="H12" s="545">
        <v>0</v>
      </c>
    </row>
    <row r="13" spans="2:8" ht="11.25" customHeight="1" x14ac:dyDescent="0.15">
      <c r="B13" s="658">
        <v>4197</v>
      </c>
      <c r="C13" s="279">
        <v>42570</v>
      </c>
      <c r="D13" s="659">
        <v>0.74729166666666658</v>
      </c>
      <c r="E13" s="660" t="s">
        <v>701</v>
      </c>
      <c r="F13" s="661" t="s">
        <v>702</v>
      </c>
      <c r="G13" s="662">
        <v>48.795000000000002</v>
      </c>
      <c r="H13" s="665">
        <v>118.8</v>
      </c>
    </row>
    <row r="14" spans="2:8" ht="11.25" customHeight="1" x14ac:dyDescent="0.15">
      <c r="B14" s="658">
        <v>4200</v>
      </c>
      <c r="C14" s="279">
        <v>42573</v>
      </c>
      <c r="D14" s="659">
        <v>0.36766203703703698</v>
      </c>
      <c r="E14" s="660" t="s">
        <v>703</v>
      </c>
      <c r="F14" s="660" t="s">
        <v>704</v>
      </c>
      <c r="G14" s="662">
        <v>48.59</v>
      </c>
      <c r="H14" s="664">
        <v>223.28</v>
      </c>
    </row>
    <row r="15" spans="2:8" ht="12" customHeight="1" x14ac:dyDescent="0.15">
      <c r="B15" s="658">
        <v>4202</v>
      </c>
      <c r="C15" s="279">
        <v>42576</v>
      </c>
      <c r="D15" s="659">
        <v>0.14305555555555557</v>
      </c>
      <c r="E15" s="660" t="s">
        <v>705</v>
      </c>
      <c r="F15" s="661" t="s">
        <v>706</v>
      </c>
      <c r="G15" s="662">
        <v>50</v>
      </c>
      <c r="H15" s="664">
        <v>3.1</v>
      </c>
    </row>
    <row r="16" spans="2:8" ht="11.25" customHeight="1" x14ac:dyDescent="0.15">
      <c r="B16" s="658">
        <v>4207</v>
      </c>
      <c r="C16" s="279">
        <v>42578</v>
      </c>
      <c r="D16" s="659">
        <v>0.12569444444444444</v>
      </c>
      <c r="E16" s="660" t="s">
        <v>707</v>
      </c>
      <c r="F16" s="660" t="s">
        <v>708</v>
      </c>
      <c r="G16" s="662">
        <v>50.67</v>
      </c>
      <c r="H16" s="664">
        <v>145</v>
      </c>
    </row>
    <row r="17" spans="2:10" ht="13.5" customHeight="1" x14ac:dyDescent="0.15">
      <c r="B17" s="658">
        <v>4208</v>
      </c>
      <c r="C17" s="279">
        <v>42579</v>
      </c>
      <c r="D17" s="659">
        <v>0.72013888888888899</v>
      </c>
      <c r="E17" s="660" t="s">
        <v>709</v>
      </c>
      <c r="F17" s="661" t="s">
        <v>533</v>
      </c>
      <c r="G17" s="662">
        <v>50</v>
      </c>
      <c r="H17" s="545">
        <v>0</v>
      </c>
    </row>
    <row r="18" spans="2:10" ht="12.75" customHeight="1" x14ac:dyDescent="0.15">
      <c r="B18" s="658">
        <v>4210</v>
      </c>
      <c r="C18" s="279">
        <v>42580</v>
      </c>
      <c r="D18" s="659">
        <v>0.73333333333333339</v>
      </c>
      <c r="E18" s="660" t="s">
        <v>710</v>
      </c>
      <c r="F18" s="660" t="s">
        <v>711</v>
      </c>
      <c r="G18" s="662">
        <v>50</v>
      </c>
      <c r="H18" s="664">
        <v>12</v>
      </c>
    </row>
    <row r="19" spans="2:10" ht="12.75" customHeight="1" x14ac:dyDescent="0.15">
      <c r="B19" s="658">
        <v>4220</v>
      </c>
      <c r="C19" s="279">
        <v>42586</v>
      </c>
      <c r="D19" s="659">
        <v>0.80069444444444438</v>
      </c>
      <c r="E19" s="660" t="s">
        <v>712</v>
      </c>
      <c r="F19" s="660" t="s">
        <v>713</v>
      </c>
      <c r="G19" s="662">
        <v>50</v>
      </c>
      <c r="H19" s="545">
        <v>0</v>
      </c>
    </row>
    <row r="20" spans="2:10" ht="12" customHeight="1" x14ac:dyDescent="0.15">
      <c r="B20" s="658">
        <v>4226</v>
      </c>
      <c r="C20" s="279">
        <v>42596</v>
      </c>
      <c r="D20" s="659">
        <v>0.36736111111111108</v>
      </c>
      <c r="E20" s="660" t="s">
        <v>714</v>
      </c>
      <c r="F20" s="660" t="s">
        <v>715</v>
      </c>
      <c r="G20" s="662">
        <v>50</v>
      </c>
      <c r="H20" s="545">
        <v>0</v>
      </c>
    </row>
    <row r="21" spans="2:10" ht="12" customHeight="1" x14ac:dyDescent="0.15">
      <c r="B21" s="658">
        <v>4231</v>
      </c>
      <c r="C21" s="279">
        <v>42603</v>
      </c>
      <c r="D21" s="659">
        <v>0.61805555555555558</v>
      </c>
      <c r="E21" s="660" t="s">
        <v>742</v>
      </c>
      <c r="F21" s="661" t="s">
        <v>716</v>
      </c>
      <c r="G21" s="662">
        <v>50</v>
      </c>
      <c r="H21" s="664">
        <v>20</v>
      </c>
      <c r="I21" s="539"/>
      <c r="J21" s="539"/>
    </row>
    <row r="22" spans="2:10" ht="18" customHeight="1" x14ac:dyDescent="0.15">
      <c r="B22" s="658">
        <v>4232</v>
      </c>
      <c r="C22" s="279">
        <v>42605</v>
      </c>
      <c r="D22" s="659">
        <v>0.8534722222222223</v>
      </c>
      <c r="E22" s="660" t="s">
        <v>743</v>
      </c>
      <c r="F22" s="660" t="s">
        <v>717</v>
      </c>
      <c r="G22" s="662">
        <v>50</v>
      </c>
      <c r="H22" s="545">
        <v>0</v>
      </c>
      <c r="I22" s="539"/>
      <c r="J22" s="539"/>
    </row>
    <row r="23" spans="2:10" ht="18.75" customHeight="1" x14ac:dyDescent="0.15">
      <c r="B23" s="658">
        <v>4233</v>
      </c>
      <c r="C23" s="279">
        <v>42606</v>
      </c>
      <c r="D23" s="659">
        <v>0.73055555555555562</v>
      </c>
      <c r="E23" s="660" t="s">
        <v>718</v>
      </c>
      <c r="F23" s="661" t="s">
        <v>719</v>
      </c>
      <c r="G23" s="662">
        <v>50</v>
      </c>
      <c r="H23" s="545">
        <v>0</v>
      </c>
      <c r="I23" s="539"/>
      <c r="J23" s="539"/>
    </row>
    <row r="24" spans="2:10" ht="12" customHeight="1" x14ac:dyDescent="0.15">
      <c r="B24" s="658">
        <v>4234</v>
      </c>
      <c r="C24" s="279">
        <v>42607</v>
      </c>
      <c r="D24" s="659">
        <v>0.66041666666666665</v>
      </c>
      <c r="E24" s="660" t="s">
        <v>720</v>
      </c>
      <c r="F24" s="660" t="s">
        <v>721</v>
      </c>
      <c r="G24" s="662">
        <v>50</v>
      </c>
      <c r="H24" s="545">
        <v>0</v>
      </c>
      <c r="I24" s="539"/>
      <c r="J24" s="539"/>
    </row>
    <row r="25" spans="2:10" ht="11.25" customHeight="1" x14ac:dyDescent="0.15">
      <c r="B25" s="658">
        <v>4236</v>
      </c>
      <c r="C25" s="279">
        <v>42608</v>
      </c>
      <c r="D25" s="659">
        <v>0.43194444444444446</v>
      </c>
      <c r="E25" s="660" t="s">
        <v>722</v>
      </c>
      <c r="F25" s="666" t="s">
        <v>723</v>
      </c>
      <c r="G25" s="662">
        <v>50</v>
      </c>
      <c r="H25" s="545">
        <v>0</v>
      </c>
      <c r="I25" s="539"/>
      <c r="J25" s="539"/>
    </row>
    <row r="26" spans="2:10" ht="11.25" customHeight="1" x14ac:dyDescent="0.15">
      <c r="B26" s="658">
        <v>4237</v>
      </c>
      <c r="C26" s="279">
        <v>42608</v>
      </c>
      <c r="D26" s="659">
        <v>0.57328703703703698</v>
      </c>
      <c r="E26" s="660" t="s">
        <v>724</v>
      </c>
      <c r="F26" s="666" t="s">
        <v>748</v>
      </c>
      <c r="G26" s="662">
        <v>50.71</v>
      </c>
      <c r="H26" s="664">
        <v>115.3</v>
      </c>
      <c r="I26" s="539"/>
      <c r="J26" s="539"/>
    </row>
    <row r="27" spans="2:10" ht="16.5" x14ac:dyDescent="0.15">
      <c r="B27" s="658">
        <v>4241</v>
      </c>
      <c r="C27" s="279">
        <v>42619</v>
      </c>
      <c r="D27" s="659">
        <v>0.42168981481481477</v>
      </c>
      <c r="E27" s="660" t="s">
        <v>744</v>
      </c>
      <c r="F27" s="666" t="s">
        <v>725</v>
      </c>
      <c r="G27" s="662">
        <v>50</v>
      </c>
      <c r="H27" s="664">
        <v>8.5</v>
      </c>
      <c r="I27" s="539"/>
      <c r="J27" s="539"/>
    </row>
    <row r="28" spans="2:10" ht="14.25" customHeight="1" x14ac:dyDescent="0.15">
      <c r="B28" s="658">
        <v>4246</v>
      </c>
      <c r="C28" s="279">
        <v>42627</v>
      </c>
      <c r="D28" s="659">
        <v>0.75763888888888886</v>
      </c>
      <c r="E28" s="660" t="s">
        <v>745</v>
      </c>
      <c r="F28" s="660" t="s">
        <v>749</v>
      </c>
      <c r="G28" s="662">
        <v>50.02</v>
      </c>
      <c r="H28" s="664">
        <v>1.7</v>
      </c>
      <c r="I28" s="539"/>
      <c r="J28" s="539"/>
    </row>
    <row r="29" spans="2:10" ht="18.75" customHeight="1" x14ac:dyDescent="0.15">
      <c r="B29" s="658">
        <v>4247</v>
      </c>
      <c r="C29" s="279">
        <v>42629</v>
      </c>
      <c r="D29" s="659">
        <v>0.19375000000000001</v>
      </c>
      <c r="E29" s="660" t="s">
        <v>726</v>
      </c>
      <c r="F29" s="661" t="s">
        <v>727</v>
      </c>
      <c r="G29" s="662">
        <v>50</v>
      </c>
      <c r="H29" s="664">
        <v>30.17</v>
      </c>
      <c r="I29" s="539"/>
      <c r="J29" s="539"/>
    </row>
    <row r="30" spans="2:10" ht="12" customHeight="1" x14ac:dyDescent="0.15">
      <c r="B30" s="658">
        <v>4248</v>
      </c>
      <c r="C30" s="279">
        <v>42629</v>
      </c>
      <c r="D30" s="659">
        <v>0.26874999999999999</v>
      </c>
      <c r="E30" s="660" t="s">
        <v>697</v>
      </c>
      <c r="F30" s="660" t="s">
        <v>728</v>
      </c>
      <c r="G30" s="662">
        <v>50</v>
      </c>
      <c r="H30" s="672">
        <v>0</v>
      </c>
      <c r="I30" s="539"/>
      <c r="J30" s="539"/>
    </row>
    <row r="31" spans="2:10" ht="16.5" x14ac:dyDescent="0.15">
      <c r="B31" s="658">
        <v>4249</v>
      </c>
      <c r="C31" s="279">
        <v>42629</v>
      </c>
      <c r="D31" s="659">
        <v>0.30689814814814814</v>
      </c>
      <c r="E31" s="660" t="s">
        <v>729</v>
      </c>
      <c r="F31" s="661" t="s">
        <v>730</v>
      </c>
      <c r="G31" s="662">
        <v>50.19</v>
      </c>
      <c r="H31" s="665">
        <v>29.15</v>
      </c>
    </row>
    <row r="32" spans="2:10" ht="11.25" customHeight="1" x14ac:dyDescent="0.15">
      <c r="B32" s="658">
        <v>4250</v>
      </c>
      <c r="C32" s="279">
        <v>42637</v>
      </c>
      <c r="D32" s="659">
        <v>0.82152777777777775</v>
      </c>
      <c r="E32" s="660" t="s">
        <v>697</v>
      </c>
      <c r="F32" s="660" t="s">
        <v>731</v>
      </c>
      <c r="G32" s="662">
        <v>50</v>
      </c>
      <c r="H32" s="664">
        <v>1.4</v>
      </c>
    </row>
    <row r="33" spans="2:8" ht="11.25" customHeight="1" x14ac:dyDescent="0.15">
      <c r="B33" s="658">
        <v>4256</v>
      </c>
      <c r="C33" s="279">
        <v>42641</v>
      </c>
      <c r="D33" s="659">
        <v>0.23402777777777781</v>
      </c>
      <c r="E33" s="660" t="s">
        <v>746</v>
      </c>
      <c r="F33" s="661" t="s">
        <v>732</v>
      </c>
      <c r="G33" s="662">
        <v>50</v>
      </c>
      <c r="H33" s="545">
        <v>0</v>
      </c>
    </row>
    <row r="34" spans="2:8" ht="12" customHeight="1" x14ac:dyDescent="0.15">
      <c r="B34" s="658">
        <v>4257</v>
      </c>
      <c r="C34" s="279">
        <v>42643</v>
      </c>
      <c r="D34" s="659">
        <v>0.36736111111111108</v>
      </c>
      <c r="E34" s="660" t="s">
        <v>747</v>
      </c>
      <c r="F34" s="660" t="s">
        <v>750</v>
      </c>
      <c r="G34" s="662">
        <v>50</v>
      </c>
      <c r="H34" s="545">
        <v>0</v>
      </c>
    </row>
    <row r="35" spans="2:8" ht="11.25" customHeight="1" x14ac:dyDescent="0.15">
      <c r="B35" s="658"/>
      <c r="C35" s="279"/>
      <c r="D35" s="659"/>
      <c r="E35" s="660"/>
      <c r="F35" s="661"/>
      <c r="G35" s="662"/>
      <c r="H35" s="547"/>
    </row>
    <row r="36" spans="2:8" ht="11.25" customHeight="1" x14ac:dyDescent="0.15">
      <c r="B36" s="658"/>
      <c r="C36" s="279"/>
      <c r="D36" s="659"/>
      <c r="E36" s="660"/>
      <c r="F36" s="660"/>
      <c r="G36" s="662"/>
      <c r="H36" s="547"/>
    </row>
    <row r="37" spans="2:8" ht="11.25" customHeight="1" x14ac:dyDescent="0.15">
      <c r="B37" s="658"/>
      <c r="C37" s="279"/>
      <c r="D37" s="659"/>
      <c r="E37" s="660"/>
      <c r="F37" s="660"/>
      <c r="G37" s="662"/>
      <c r="H37" s="548"/>
    </row>
    <row r="38" spans="2:8" ht="11.25" customHeight="1" x14ac:dyDescent="0.15">
      <c r="B38" s="658"/>
      <c r="C38" s="279"/>
      <c r="D38" s="659"/>
      <c r="E38" s="660"/>
      <c r="F38" s="660"/>
      <c r="G38" s="662"/>
      <c r="H38" s="548"/>
    </row>
    <row r="39" spans="2:8" ht="11.25" customHeight="1" x14ac:dyDescent="0.15">
      <c r="B39" s="658"/>
      <c r="C39" s="279"/>
      <c r="D39" s="659"/>
      <c r="E39" s="660"/>
      <c r="F39" s="661"/>
      <c r="G39" s="662"/>
      <c r="H39" s="547"/>
    </row>
    <row r="40" spans="2:8" ht="11.25" customHeight="1" x14ac:dyDescent="0.15">
      <c r="B40" s="658"/>
      <c r="C40" s="279"/>
      <c r="D40" s="659"/>
      <c r="E40" s="660"/>
      <c r="F40" s="660"/>
      <c r="G40" s="662"/>
      <c r="H40" s="548"/>
    </row>
    <row r="41" spans="2:8" ht="11.25" customHeight="1" x14ac:dyDescent="0.15">
      <c r="B41" s="658"/>
      <c r="C41" s="279"/>
      <c r="D41" s="659"/>
      <c r="E41" s="660"/>
      <c r="F41" s="661"/>
      <c r="G41" s="662"/>
      <c r="H41" s="547"/>
    </row>
    <row r="42" spans="2:8" ht="11.25" customHeight="1" x14ac:dyDescent="0.15">
      <c r="B42" s="658"/>
      <c r="C42" s="279"/>
      <c r="D42" s="659"/>
      <c r="E42" s="660"/>
      <c r="F42" s="660"/>
      <c r="G42" s="662"/>
      <c r="H42" s="545"/>
    </row>
    <row r="43" spans="2:8" ht="11.25" customHeight="1" x14ac:dyDescent="0.15">
      <c r="B43" s="658"/>
      <c r="C43" s="279"/>
      <c r="D43" s="659"/>
      <c r="E43" s="660"/>
      <c r="F43" s="666"/>
      <c r="G43" s="662"/>
      <c r="H43" s="545"/>
    </row>
    <row r="44" spans="2:8" ht="11.25" customHeight="1" x14ac:dyDescent="0.15">
      <c r="B44" s="658"/>
      <c r="C44" s="279"/>
      <c r="D44" s="659"/>
      <c r="E44" s="660"/>
      <c r="F44" s="666"/>
      <c r="G44" s="662"/>
      <c r="H44" s="546"/>
    </row>
    <row r="45" spans="2:8" ht="11.25" customHeight="1" x14ac:dyDescent="0.15">
      <c r="B45" s="658"/>
      <c r="C45" s="279"/>
      <c r="D45" s="659"/>
      <c r="E45" s="660"/>
      <c r="F45" s="666"/>
      <c r="G45" s="662"/>
      <c r="H45" s="545"/>
    </row>
  </sheetData>
  <mergeCells count="1">
    <mergeCell ref="B1:H1"/>
  </mergeCells>
  <pageMargins left="0.7" right="0.7" top="0.75" bottom="0.75" header="0.3" footer="0.3"/>
  <pageSetup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110" zoomScaleNormal="110" workbookViewId="0">
      <selection activeCell="B3" sqref="B3:H6"/>
    </sheetView>
  </sheetViews>
  <sheetFormatPr baseColWidth="10" defaultColWidth="52.5703125" defaultRowHeight="11.25" customHeight="1" x14ac:dyDescent="0.15"/>
  <cols>
    <col min="1" max="1" width="2.28515625" style="319" customWidth="1"/>
    <col min="2" max="2" width="8.28515625" style="319" bestFit="1" customWidth="1"/>
    <col min="3" max="3" width="5.42578125" style="319" bestFit="1" customWidth="1"/>
    <col min="4" max="4" width="4.5703125" style="319" bestFit="1" customWidth="1"/>
    <col min="5" max="5" width="27.140625" style="319" customWidth="1"/>
    <col min="6" max="6" width="51" style="319" customWidth="1"/>
    <col min="7" max="7" width="8.7109375" style="319" customWidth="1"/>
    <col min="8" max="8" width="14.28515625" style="319" customWidth="1"/>
    <col min="9" max="9" width="71" style="319" customWidth="1"/>
    <col min="10" max="16384" width="52.5703125" style="319"/>
  </cols>
  <sheetData>
    <row r="1" spans="1:8" ht="11.25" customHeight="1" x14ac:dyDescent="0.15">
      <c r="A1" s="841" t="s">
        <v>523</v>
      </c>
      <c r="B1" s="841"/>
      <c r="C1" s="841"/>
      <c r="D1" s="841"/>
      <c r="E1" s="841"/>
      <c r="F1" s="841"/>
      <c r="G1" s="841"/>
      <c r="H1" s="322"/>
    </row>
    <row r="2" spans="1:8" ht="8.25" customHeight="1" x14ac:dyDescent="0.15">
      <c r="A2" s="322"/>
      <c r="B2" s="322"/>
      <c r="C2" s="322"/>
      <c r="D2" s="322"/>
      <c r="E2" s="322"/>
      <c r="F2" s="322"/>
      <c r="G2" s="322"/>
    </row>
    <row r="3" spans="1:8" ht="23.25" customHeight="1" thickBot="1" x14ac:dyDescent="0.2">
      <c r="A3" s="322"/>
      <c r="B3" s="667" t="s">
        <v>102</v>
      </c>
      <c r="C3" s="667" t="s">
        <v>103</v>
      </c>
      <c r="D3" s="667" t="s">
        <v>73</v>
      </c>
      <c r="E3" s="631" t="s">
        <v>220</v>
      </c>
      <c r="F3" s="667" t="s">
        <v>104</v>
      </c>
      <c r="G3" s="667" t="s">
        <v>105</v>
      </c>
      <c r="H3" s="667" t="s">
        <v>107</v>
      </c>
    </row>
    <row r="4" spans="1:8" ht="20.25" customHeight="1" thickTop="1" x14ac:dyDescent="0.15">
      <c r="B4" s="668">
        <v>4177</v>
      </c>
      <c r="C4" s="279">
        <v>42559</v>
      </c>
      <c r="D4" s="659">
        <v>0.19305555555555554</v>
      </c>
      <c r="E4" s="660" t="s">
        <v>733</v>
      </c>
      <c r="F4" s="660" t="s">
        <v>734</v>
      </c>
      <c r="G4" s="662">
        <v>50.56</v>
      </c>
      <c r="H4" s="669">
        <v>0</v>
      </c>
    </row>
    <row r="5" spans="1:8" ht="24.75" customHeight="1" x14ac:dyDescent="0.15">
      <c r="B5" s="668"/>
      <c r="C5" s="279"/>
      <c r="D5" s="659"/>
      <c r="E5" s="660"/>
      <c r="F5" s="660"/>
      <c r="G5" s="662"/>
      <c r="H5" s="670"/>
    </row>
    <row r="6" spans="1:8" ht="19.5" customHeight="1" x14ac:dyDescent="0.15">
      <c r="B6" s="668"/>
      <c r="C6" s="279"/>
      <c r="D6" s="659"/>
      <c r="E6" s="660"/>
      <c r="F6" s="660"/>
      <c r="G6" s="662"/>
      <c r="H6" s="670"/>
    </row>
    <row r="7" spans="1:8" ht="11.25" customHeight="1" x14ac:dyDescent="0.2">
      <c r="B7" s="540"/>
    </row>
    <row r="8" spans="1:8" ht="11.25" customHeight="1" x14ac:dyDescent="0.15">
      <c r="B8" s="565"/>
    </row>
  </sheetData>
  <mergeCells count="1">
    <mergeCell ref="A1:G1"/>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zoomScale="110" zoomScaleNormal="110" workbookViewId="0">
      <selection activeCell="K34" sqref="K34"/>
    </sheetView>
  </sheetViews>
  <sheetFormatPr baseColWidth="10" defaultColWidth="52.5703125" defaultRowHeight="11.25" customHeight="1" x14ac:dyDescent="0.15"/>
  <cols>
    <col min="1" max="1" width="2.28515625" style="319" customWidth="1"/>
    <col min="2" max="2" width="8.28515625" style="319" bestFit="1" customWidth="1"/>
    <col min="3" max="3" width="5.42578125" style="319" bestFit="1" customWidth="1"/>
    <col min="4" max="4" width="4.5703125" style="319" bestFit="1" customWidth="1"/>
    <col min="5" max="5" width="22" style="319" bestFit="1" customWidth="1"/>
    <col min="6" max="6" width="15.5703125" style="319" bestFit="1" customWidth="1"/>
    <col min="7" max="7" width="8.7109375" style="319" customWidth="1"/>
    <col min="8" max="8" width="14.28515625" style="319" customWidth="1"/>
    <col min="9" max="9" width="24" style="319" bestFit="1" customWidth="1"/>
    <col min="10" max="10" width="27" style="319" bestFit="1" customWidth="1"/>
    <col min="11" max="16384" width="52.5703125" style="319"/>
  </cols>
  <sheetData>
    <row r="1" spans="1:10" s="540" customFormat="1" x14ac:dyDescent="0.2"/>
    <row r="2" spans="1:10" s="540" customFormat="1" x14ac:dyDescent="0.2">
      <c r="B2" s="841" t="s">
        <v>525</v>
      </c>
      <c r="C2" s="841"/>
      <c r="D2" s="841"/>
      <c r="E2" s="841"/>
      <c r="F2" s="841"/>
      <c r="G2" s="841"/>
      <c r="H2" s="841"/>
    </row>
    <row r="3" spans="1:10" ht="11.25" customHeight="1" x14ac:dyDescent="0.15">
      <c r="A3" s="322"/>
      <c r="B3" s="322"/>
      <c r="C3" s="322"/>
      <c r="D3" s="322"/>
      <c r="E3" s="322"/>
      <c r="F3" s="322"/>
      <c r="G3" s="322"/>
      <c r="H3" s="322"/>
    </row>
    <row r="4" spans="1:10" ht="21.75" customHeight="1" thickBot="1" x14ac:dyDescent="0.2">
      <c r="A4" s="322"/>
      <c r="B4" s="355" t="s">
        <v>103</v>
      </c>
      <c r="C4" s="355" t="s">
        <v>499</v>
      </c>
      <c r="D4" s="355" t="s">
        <v>500</v>
      </c>
      <c r="E4" s="355" t="s">
        <v>104</v>
      </c>
      <c r="F4" s="355" t="s">
        <v>501</v>
      </c>
      <c r="G4" s="355" t="s">
        <v>502</v>
      </c>
      <c r="H4" s="355" t="s">
        <v>503</v>
      </c>
      <c r="I4" s="355" t="s">
        <v>504</v>
      </c>
      <c r="J4" s="355" t="s">
        <v>505</v>
      </c>
    </row>
    <row r="5" spans="1:10" ht="23.25" customHeight="1" thickTop="1" x14ac:dyDescent="0.15">
      <c r="B5" s="356"/>
      <c r="C5" s="357"/>
      <c r="D5" s="357"/>
      <c r="E5" s="358"/>
      <c r="F5" s="358"/>
      <c r="G5" s="359"/>
      <c r="H5" s="358"/>
      <c r="I5" s="360"/>
      <c r="J5" s="358"/>
    </row>
    <row r="7" spans="1:10" ht="11.25" customHeight="1" x14ac:dyDescent="0.2">
      <c r="B7" s="540" t="s">
        <v>524</v>
      </c>
    </row>
  </sheetData>
  <mergeCells count="1">
    <mergeCell ref="B2: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R97"/>
  <sheetViews>
    <sheetView zoomScaleNormal="100" workbookViewId="0">
      <selection activeCell="H42" sqref="H42"/>
    </sheetView>
  </sheetViews>
  <sheetFormatPr baseColWidth="10" defaultRowHeight="12" x14ac:dyDescent="0.2"/>
  <cols>
    <col min="1" max="1" width="5.5703125" style="28" customWidth="1"/>
    <col min="2" max="2" width="7.28515625" style="205" bestFit="1" customWidth="1"/>
    <col min="3" max="3" width="7.28515625" style="27" customWidth="1"/>
    <col min="4" max="5" width="17.28515625" style="27" bestFit="1" customWidth="1"/>
    <col min="6" max="6" width="3.42578125" style="27" customWidth="1"/>
    <col min="7" max="7" width="20.5703125" style="27" customWidth="1"/>
    <col min="8" max="8" width="12.28515625" style="27" bestFit="1" customWidth="1"/>
    <col min="9" max="9" width="11.85546875" style="27" customWidth="1"/>
    <col min="10" max="16384" width="11.42578125" style="27"/>
  </cols>
  <sheetData>
    <row r="2" spans="1:18" ht="12.75" thickBot="1" x14ac:dyDescent="0.25">
      <c r="D2" s="162" t="s">
        <v>511</v>
      </c>
      <c r="E2" s="162" t="s">
        <v>399</v>
      </c>
    </row>
    <row r="3" spans="1:18" ht="12.75" thickBot="1" x14ac:dyDescent="0.25">
      <c r="A3" s="28" t="s">
        <v>457</v>
      </c>
      <c r="B3" s="295"/>
      <c r="C3" s="28">
        <v>1</v>
      </c>
      <c r="D3" s="384">
        <v>54.793190000000003</v>
      </c>
      <c r="E3" s="165">
        <v>54.353769999999997</v>
      </c>
      <c r="G3" s="603" t="s">
        <v>83</v>
      </c>
      <c r="H3" s="606" t="s">
        <v>511</v>
      </c>
      <c r="I3" s="606" t="s">
        <v>399</v>
      </c>
      <c r="Q3" s="93"/>
      <c r="R3" s="93"/>
    </row>
    <row r="4" spans="1:18" x14ac:dyDescent="0.2">
      <c r="B4" s="295"/>
      <c r="C4" s="28">
        <v>2</v>
      </c>
      <c r="D4" s="384">
        <v>54.101799999999997</v>
      </c>
      <c r="E4" s="165">
        <v>53.88682</v>
      </c>
      <c r="G4" s="604" t="s">
        <v>17</v>
      </c>
      <c r="H4" s="607">
        <f>+AVERAGE(D3:D94)</f>
        <v>52.871585652173906</v>
      </c>
      <c r="I4" s="607">
        <f>+AVERAGE(E3:E94 )</f>
        <v>51.168684456521753</v>
      </c>
      <c r="J4" s="163">
        <f>+H4/I4-1</f>
        <v>3.3280144169020254E-2</v>
      </c>
      <c r="Q4" s="93"/>
    </row>
    <row r="5" spans="1:18" x14ac:dyDescent="0.2">
      <c r="B5" s="295"/>
      <c r="C5" s="28">
        <v>3</v>
      </c>
      <c r="D5" s="384">
        <v>53.384050000000002</v>
      </c>
      <c r="E5" s="165">
        <v>49.383580000000002</v>
      </c>
      <c r="G5" s="604" t="s">
        <v>26</v>
      </c>
      <c r="H5" s="607">
        <f>+STDEV(D3:D94 )</f>
        <v>2.2389329670667348</v>
      </c>
      <c r="I5" s="607">
        <f>+STDEV(E3:E94)</f>
        <v>2.4222089649241747</v>
      </c>
      <c r="K5" s="164"/>
      <c r="Q5" s="93"/>
    </row>
    <row r="6" spans="1:18" x14ac:dyDescent="0.2">
      <c r="B6" s="295"/>
      <c r="C6" s="28">
        <v>4</v>
      </c>
      <c r="D6" s="384">
        <v>53.013739999999999</v>
      </c>
      <c r="E6" s="165">
        <v>49.957830000000001</v>
      </c>
      <c r="G6" s="604" t="s">
        <v>82</v>
      </c>
      <c r="H6" s="608">
        <f>+H5/H4</f>
        <v>4.2346620390695193E-2</v>
      </c>
      <c r="I6" s="608">
        <f>+I5/I4</f>
        <v>4.7337722098021416E-2</v>
      </c>
      <c r="Q6" s="93"/>
    </row>
    <row r="7" spans="1:18" x14ac:dyDescent="0.2">
      <c r="B7" s="295"/>
      <c r="C7" s="28">
        <v>5</v>
      </c>
      <c r="D7" s="384">
        <v>51.957769999999996</v>
      </c>
      <c r="E7" s="165">
        <v>52.294629999999998</v>
      </c>
      <c r="G7" s="604" t="s">
        <v>18</v>
      </c>
      <c r="H7" s="607">
        <f>+MAX(D3:D94 )</f>
        <v>56.619109999999999</v>
      </c>
      <c r="I7" s="607">
        <f>+MAX(E3:E94)</f>
        <v>56.992370000000001</v>
      </c>
      <c r="Q7" s="93"/>
    </row>
    <row r="8" spans="1:18" ht="12.75" thickBot="1" x14ac:dyDescent="0.25">
      <c r="B8" s="295">
        <v>6</v>
      </c>
      <c r="C8" s="28">
        <v>6</v>
      </c>
      <c r="D8" s="384">
        <v>50.556660000000001</v>
      </c>
      <c r="E8" s="165">
        <v>50.857030000000002</v>
      </c>
      <c r="G8" s="605" t="s">
        <v>19</v>
      </c>
      <c r="H8" s="609">
        <f>+MIN(D3:D94)</f>
        <v>47.325659999999999</v>
      </c>
      <c r="I8" s="609">
        <f>+MIN(E3:E94 )</f>
        <v>45.261659999999999</v>
      </c>
      <c r="Q8" s="93"/>
    </row>
    <row r="9" spans="1:18" x14ac:dyDescent="0.2">
      <c r="B9" s="295"/>
      <c r="C9" s="28">
        <v>7</v>
      </c>
      <c r="D9" s="384">
        <v>50.613939999999999</v>
      </c>
      <c r="E9" s="165">
        <v>51.505929999999999</v>
      </c>
      <c r="Q9" s="93"/>
    </row>
    <row r="10" spans="1:18" x14ac:dyDescent="0.2">
      <c r="B10" s="295"/>
      <c r="C10" s="28">
        <v>8</v>
      </c>
      <c r="D10" s="384">
        <v>48.182490000000001</v>
      </c>
      <c r="E10" s="165">
        <v>51.710749999999997</v>
      </c>
      <c r="Q10" s="93"/>
    </row>
    <row r="11" spans="1:18" x14ac:dyDescent="0.2">
      <c r="B11" s="295"/>
      <c r="C11" s="28">
        <v>9</v>
      </c>
      <c r="D11" s="384">
        <v>50.698009999999996</v>
      </c>
      <c r="E11" s="165">
        <v>49.9542</v>
      </c>
      <c r="Q11" s="93"/>
    </row>
    <row r="12" spans="1:18" x14ac:dyDescent="0.2">
      <c r="B12" s="295"/>
      <c r="C12" s="28">
        <v>10</v>
      </c>
      <c r="D12" s="384">
        <v>51.441890000000001</v>
      </c>
      <c r="E12" s="165">
        <v>48.702770000000001</v>
      </c>
      <c r="Q12" s="93"/>
    </row>
    <row r="13" spans="1:18" x14ac:dyDescent="0.2">
      <c r="B13" s="295"/>
      <c r="C13" s="28">
        <v>11</v>
      </c>
      <c r="D13" s="384">
        <v>49.702950000000001</v>
      </c>
      <c r="E13" s="165">
        <v>52.290039999999998</v>
      </c>
      <c r="Q13" s="93"/>
    </row>
    <row r="14" spans="1:18" x14ac:dyDescent="0.2">
      <c r="B14" s="295"/>
      <c r="C14" s="28">
        <v>12</v>
      </c>
      <c r="D14" s="384">
        <v>49.10539</v>
      </c>
      <c r="E14" s="165">
        <v>53.853450000000002</v>
      </c>
      <c r="Q14" s="93"/>
    </row>
    <row r="15" spans="1:18" x14ac:dyDescent="0.2">
      <c r="B15" s="295">
        <v>13</v>
      </c>
      <c r="C15" s="28">
        <v>13</v>
      </c>
      <c r="D15" s="384">
        <v>48.699300000000001</v>
      </c>
      <c r="E15" s="165">
        <v>51.910060000000001</v>
      </c>
      <c r="Q15" s="93"/>
    </row>
    <row r="16" spans="1:18" x14ac:dyDescent="0.2">
      <c r="B16" s="295"/>
      <c r="C16" s="28">
        <v>14</v>
      </c>
      <c r="D16" s="384">
        <v>49.306480000000001</v>
      </c>
      <c r="E16" s="165">
        <v>51.340829999999997</v>
      </c>
      <c r="Q16" s="93"/>
    </row>
    <row r="17" spans="2:17" x14ac:dyDescent="0.2">
      <c r="B17" s="295"/>
      <c r="C17" s="28">
        <v>15</v>
      </c>
      <c r="D17" s="384">
        <v>51.641210000000001</v>
      </c>
      <c r="E17" s="165">
        <v>49.259509999999999</v>
      </c>
      <c r="Q17" s="93"/>
    </row>
    <row r="18" spans="2:17" x14ac:dyDescent="0.2">
      <c r="C18" s="28">
        <v>16</v>
      </c>
      <c r="D18" s="384">
        <v>50.81</v>
      </c>
      <c r="E18" s="165">
        <v>46.745660000000001</v>
      </c>
      <c r="Q18" s="93"/>
    </row>
    <row r="19" spans="2:17" x14ac:dyDescent="0.2">
      <c r="C19" s="28">
        <v>17</v>
      </c>
      <c r="D19" s="384">
        <v>53.087429999999998</v>
      </c>
      <c r="E19" s="165">
        <v>48.174880000000002</v>
      </c>
      <c r="Q19" s="93"/>
    </row>
    <row r="20" spans="2:17" x14ac:dyDescent="0.2">
      <c r="C20" s="28">
        <v>18</v>
      </c>
      <c r="D20" s="384">
        <v>54.846119999999999</v>
      </c>
      <c r="E20" s="165">
        <v>49.770159999999997</v>
      </c>
      <c r="Q20" s="93"/>
    </row>
    <row r="21" spans="2:17" x14ac:dyDescent="0.2">
      <c r="C21" s="28">
        <v>19</v>
      </c>
      <c r="D21" s="384">
        <v>52.742899999999999</v>
      </c>
      <c r="E21" s="165">
        <v>48.998669999999997</v>
      </c>
      <c r="Q21" s="93"/>
    </row>
    <row r="22" spans="2:17" x14ac:dyDescent="0.2">
      <c r="B22" s="295">
        <v>20</v>
      </c>
      <c r="C22" s="28">
        <v>20</v>
      </c>
      <c r="D22" s="384">
        <v>51.704230000000003</v>
      </c>
      <c r="E22" s="165">
        <v>48.955469999999998</v>
      </c>
      <c r="Q22" s="93"/>
    </row>
    <row r="23" spans="2:17" x14ac:dyDescent="0.2">
      <c r="B23" s="295"/>
      <c r="C23" s="28">
        <v>21</v>
      </c>
      <c r="D23" s="384">
        <v>51.782850000000003</v>
      </c>
      <c r="E23" s="165">
        <v>48.31221</v>
      </c>
      <c r="Q23" s="93"/>
    </row>
    <row r="24" spans="2:17" x14ac:dyDescent="0.2">
      <c r="B24" s="295"/>
      <c r="C24" s="28">
        <v>22</v>
      </c>
      <c r="D24" s="384">
        <v>51.080730000000003</v>
      </c>
      <c r="E24" s="165">
        <v>48.547339999999998</v>
      </c>
      <c r="Q24" s="93"/>
    </row>
    <row r="25" spans="2:17" x14ac:dyDescent="0.2">
      <c r="B25" s="295"/>
      <c r="C25" s="28">
        <v>23</v>
      </c>
      <c r="D25" s="384">
        <v>51.818080000000002</v>
      </c>
      <c r="E25" s="165">
        <v>45.261659999999999</v>
      </c>
      <c r="Q25" s="93"/>
    </row>
    <row r="26" spans="2:17" x14ac:dyDescent="0.2">
      <c r="B26" s="295"/>
      <c r="C26" s="28">
        <v>24</v>
      </c>
      <c r="D26" s="384">
        <v>51.42868</v>
      </c>
      <c r="E26" s="165">
        <v>46.00029</v>
      </c>
      <c r="Q26" s="93"/>
    </row>
    <row r="27" spans="2:17" x14ac:dyDescent="0.2">
      <c r="B27" s="295"/>
      <c r="C27" s="28">
        <v>25</v>
      </c>
      <c r="D27" s="384">
        <v>52.457000000000001</v>
      </c>
      <c r="E27" s="165">
        <v>48.66272</v>
      </c>
      <c r="Q27" s="93"/>
    </row>
    <row r="28" spans="2:17" x14ac:dyDescent="0.2">
      <c r="B28" s="295"/>
      <c r="C28" s="28">
        <v>26</v>
      </c>
      <c r="D28" s="384">
        <v>53.694929999999999</v>
      </c>
      <c r="E28" s="165">
        <v>49.308149999999998</v>
      </c>
      <c r="Q28" s="93"/>
    </row>
    <row r="29" spans="2:17" x14ac:dyDescent="0.2">
      <c r="B29" s="295">
        <v>27</v>
      </c>
      <c r="C29" s="28">
        <v>27</v>
      </c>
      <c r="D29" s="384">
        <v>52.762259999999998</v>
      </c>
      <c r="E29" s="165">
        <v>50.328159999999997</v>
      </c>
      <c r="Q29" s="93"/>
    </row>
    <row r="30" spans="2:17" x14ac:dyDescent="0.2">
      <c r="B30" s="295"/>
      <c r="C30" s="28">
        <v>28</v>
      </c>
      <c r="D30" s="384">
        <v>53.545009999999998</v>
      </c>
      <c r="E30" s="165">
        <v>51.032899999999998</v>
      </c>
      <c r="Q30" s="93"/>
    </row>
    <row r="31" spans="2:17" x14ac:dyDescent="0.2">
      <c r="B31" s="295"/>
      <c r="C31" s="28">
        <v>29</v>
      </c>
      <c r="D31" s="384">
        <v>52.552849999999999</v>
      </c>
      <c r="E31" s="165">
        <v>51.469180000000001</v>
      </c>
      <c r="Q31" s="93"/>
    </row>
    <row r="32" spans="2:17" x14ac:dyDescent="0.2">
      <c r="B32" s="295"/>
      <c r="C32" s="28">
        <v>30</v>
      </c>
      <c r="D32" s="384">
        <v>53.839190000000002</v>
      </c>
      <c r="E32" s="165">
        <v>48.890230000000003</v>
      </c>
      <c r="Q32" s="93"/>
    </row>
    <row r="33" spans="1:17" x14ac:dyDescent="0.2">
      <c r="B33" s="295"/>
      <c r="C33" s="28">
        <v>31</v>
      </c>
      <c r="D33" s="384">
        <v>52.204250000000002</v>
      </c>
      <c r="E33" s="165">
        <v>50.007559999999998</v>
      </c>
      <c r="Q33" s="93"/>
    </row>
    <row r="34" spans="1:17" x14ac:dyDescent="0.2">
      <c r="A34" s="28" t="s">
        <v>458</v>
      </c>
      <c r="B34" s="295"/>
      <c r="C34" s="28">
        <v>1</v>
      </c>
      <c r="D34" s="382">
        <v>55.774000000000001</v>
      </c>
      <c r="E34" s="381">
        <v>51.66863</v>
      </c>
      <c r="Q34" s="93"/>
    </row>
    <row r="35" spans="1:17" x14ac:dyDescent="0.2">
      <c r="B35" s="295"/>
      <c r="C35" s="28">
        <v>2</v>
      </c>
      <c r="D35" s="382">
        <v>52.006340000000002</v>
      </c>
      <c r="E35" s="381">
        <v>52.73565</v>
      </c>
      <c r="Q35" s="93"/>
    </row>
    <row r="36" spans="1:17" x14ac:dyDescent="0.2">
      <c r="B36" s="295"/>
      <c r="C36" s="28">
        <v>3</v>
      </c>
      <c r="D36" s="382">
        <v>47.384349999999998</v>
      </c>
      <c r="E36" s="381">
        <v>52.792340000000003</v>
      </c>
      <c r="Q36" s="93"/>
    </row>
    <row r="37" spans="1:17" x14ac:dyDescent="0.2">
      <c r="B37" s="295"/>
      <c r="C37" s="28">
        <v>4</v>
      </c>
      <c r="D37" s="382">
        <v>47.325659999999999</v>
      </c>
      <c r="E37" s="381">
        <v>52.492229999999999</v>
      </c>
      <c r="Q37" s="93"/>
    </row>
    <row r="38" spans="1:17" x14ac:dyDescent="0.2">
      <c r="B38" s="295"/>
      <c r="C38" s="28">
        <v>5</v>
      </c>
      <c r="D38" s="382">
        <v>50.772820000000003</v>
      </c>
      <c r="E38" s="381">
        <v>49.924239999999998</v>
      </c>
      <c r="Q38" s="93"/>
    </row>
    <row r="39" spans="1:17" x14ac:dyDescent="0.2">
      <c r="B39" s="295">
        <v>6</v>
      </c>
      <c r="C39" s="28">
        <v>6</v>
      </c>
      <c r="D39" s="382">
        <v>54.179859999999998</v>
      </c>
      <c r="E39" s="381">
        <v>47.738109999999999</v>
      </c>
      <c r="Q39" s="93"/>
    </row>
    <row r="40" spans="1:17" x14ac:dyDescent="0.2">
      <c r="B40" s="295"/>
      <c r="C40" s="28">
        <v>7</v>
      </c>
      <c r="D40" s="382">
        <v>53.795810000000003</v>
      </c>
      <c r="E40" s="381">
        <v>47.613729999999997</v>
      </c>
      <c r="Q40" s="93"/>
    </row>
    <row r="41" spans="1:17" x14ac:dyDescent="0.2">
      <c r="B41" s="295"/>
      <c r="C41" s="28">
        <v>8</v>
      </c>
      <c r="D41" s="382">
        <v>54.339010000000002</v>
      </c>
      <c r="E41" s="381">
        <v>48.982349999999997</v>
      </c>
      <c r="Q41" s="93"/>
    </row>
    <row r="42" spans="1:17" x14ac:dyDescent="0.2">
      <c r="B42" s="295"/>
      <c r="C42" s="28">
        <v>9</v>
      </c>
      <c r="D42" s="382">
        <v>52.575229999999998</v>
      </c>
      <c r="E42" s="381">
        <v>50.716259999999998</v>
      </c>
      <c r="Q42" s="93"/>
    </row>
    <row r="43" spans="1:17" x14ac:dyDescent="0.2">
      <c r="B43" s="295"/>
      <c r="C43" s="28">
        <v>10</v>
      </c>
      <c r="D43" s="382">
        <v>52.317729999999997</v>
      </c>
      <c r="E43" s="381">
        <v>51.199199999999998</v>
      </c>
      <c r="Q43" s="93"/>
    </row>
    <row r="44" spans="1:17" x14ac:dyDescent="0.2">
      <c r="B44" s="295"/>
      <c r="C44" s="28">
        <v>11</v>
      </c>
      <c r="D44" s="382">
        <v>54.301360000000003</v>
      </c>
      <c r="E44" s="381">
        <v>47.098570000000002</v>
      </c>
      <c r="Q44" s="93"/>
    </row>
    <row r="45" spans="1:17" x14ac:dyDescent="0.2">
      <c r="B45" s="295"/>
      <c r="C45" s="28">
        <v>12</v>
      </c>
      <c r="D45" s="382">
        <v>54.500529999999998</v>
      </c>
      <c r="E45" s="381">
        <v>45.403649999999999</v>
      </c>
      <c r="Q45" s="93"/>
    </row>
    <row r="46" spans="1:17" x14ac:dyDescent="0.2">
      <c r="B46" s="295">
        <v>13</v>
      </c>
      <c r="C46" s="28">
        <v>13</v>
      </c>
      <c r="D46" s="382">
        <v>54.237310000000001</v>
      </c>
      <c r="E46" s="381">
        <v>48.198610000000002</v>
      </c>
      <c r="Q46" s="93"/>
    </row>
    <row r="47" spans="1:17" x14ac:dyDescent="0.2">
      <c r="B47" s="295"/>
      <c r="C47" s="28">
        <v>14</v>
      </c>
      <c r="D47" s="382">
        <v>51.468539999999997</v>
      </c>
      <c r="E47" s="381">
        <v>47.371180000000003</v>
      </c>
      <c r="Q47" s="93"/>
    </row>
    <row r="48" spans="1:17" x14ac:dyDescent="0.2">
      <c r="B48" s="295"/>
      <c r="C48" s="28">
        <v>15</v>
      </c>
      <c r="D48" s="382">
        <v>55.244619999999998</v>
      </c>
      <c r="E48" s="381">
        <v>50.517510000000001</v>
      </c>
      <c r="Q48" s="93"/>
    </row>
    <row r="49" spans="2:17" x14ac:dyDescent="0.2">
      <c r="C49" s="28">
        <v>16</v>
      </c>
      <c r="D49" s="382">
        <v>50.229889999999997</v>
      </c>
      <c r="E49" s="381">
        <v>51.309370000000001</v>
      </c>
      <c r="Q49" s="93"/>
    </row>
    <row r="50" spans="2:17" x14ac:dyDescent="0.2">
      <c r="C50" s="28">
        <v>17</v>
      </c>
      <c r="D50" s="382">
        <v>49.639600000000002</v>
      </c>
      <c r="E50" s="381">
        <v>52.147959999999998</v>
      </c>
      <c r="Q50" s="93"/>
    </row>
    <row r="51" spans="2:17" x14ac:dyDescent="0.2">
      <c r="C51" s="28">
        <v>18</v>
      </c>
      <c r="D51" s="382">
        <v>50.206789999999998</v>
      </c>
      <c r="E51" s="381">
        <v>52.48997</v>
      </c>
      <c r="Q51" s="93"/>
    </row>
    <row r="52" spans="2:17" x14ac:dyDescent="0.2">
      <c r="C52" s="28">
        <v>19</v>
      </c>
      <c r="D52" s="382">
        <v>52.342579999999998</v>
      </c>
      <c r="E52" s="381">
        <v>50.15372</v>
      </c>
      <c r="Q52" s="93"/>
    </row>
    <row r="53" spans="2:17" x14ac:dyDescent="0.2">
      <c r="B53" s="295">
        <v>20</v>
      </c>
      <c r="C53" s="28">
        <v>20</v>
      </c>
      <c r="D53" s="382">
        <v>53.951390000000004</v>
      </c>
      <c r="E53" s="381">
        <v>49.669780000000003</v>
      </c>
      <c r="Q53" s="93"/>
    </row>
    <row r="54" spans="2:17" x14ac:dyDescent="0.2">
      <c r="B54" s="295"/>
      <c r="C54" s="28">
        <v>21</v>
      </c>
      <c r="D54" s="382">
        <v>53.474449999999997</v>
      </c>
      <c r="E54" s="381">
        <v>50.276130000000002</v>
      </c>
      <c r="Q54" s="93"/>
    </row>
    <row r="55" spans="2:17" x14ac:dyDescent="0.2">
      <c r="B55" s="295"/>
      <c r="C55" s="28">
        <v>22</v>
      </c>
      <c r="D55" s="382">
        <v>54.3658</v>
      </c>
      <c r="E55" s="381">
        <v>51.686799999999998</v>
      </c>
      <c r="Q55" s="93"/>
    </row>
    <row r="56" spans="2:17" x14ac:dyDescent="0.2">
      <c r="B56" s="295"/>
      <c r="C56" s="28">
        <v>23</v>
      </c>
      <c r="D56" s="382">
        <v>53.141089999999998</v>
      </c>
      <c r="E56" s="381">
        <v>52.279449999999997</v>
      </c>
      <c r="Q56" s="93"/>
    </row>
    <row r="57" spans="2:17" x14ac:dyDescent="0.2">
      <c r="B57" s="295"/>
      <c r="C57" s="28">
        <v>24</v>
      </c>
      <c r="D57" s="382">
        <v>51.328240000000001</v>
      </c>
      <c r="E57" s="381">
        <v>52.413710000000002</v>
      </c>
      <c r="Q57" s="93"/>
    </row>
    <row r="58" spans="2:17" x14ac:dyDescent="0.2">
      <c r="B58" s="295"/>
      <c r="C58" s="28">
        <v>25</v>
      </c>
      <c r="D58" s="382">
        <v>54.364820000000002</v>
      </c>
      <c r="E58" s="381">
        <v>51.880830000000003</v>
      </c>
      <c r="Q58" s="93"/>
    </row>
    <row r="59" spans="2:17" x14ac:dyDescent="0.2">
      <c r="B59" s="295"/>
      <c r="C59" s="28">
        <v>26</v>
      </c>
      <c r="D59" s="382">
        <v>55.094189999999998</v>
      </c>
      <c r="E59" s="381">
        <v>52.015099999999997</v>
      </c>
      <c r="Q59" s="93"/>
    </row>
    <row r="60" spans="2:17" x14ac:dyDescent="0.2">
      <c r="B60" s="295">
        <v>27</v>
      </c>
      <c r="C60" s="28">
        <v>27</v>
      </c>
      <c r="D60" s="382">
        <v>56.030610000000003</v>
      </c>
      <c r="E60" s="381">
        <v>50.05753</v>
      </c>
      <c r="Q60" s="93"/>
    </row>
    <row r="61" spans="2:17" x14ac:dyDescent="0.2">
      <c r="B61" s="295"/>
      <c r="C61" s="28">
        <v>28</v>
      </c>
      <c r="D61" s="382">
        <v>55.709299999999999</v>
      </c>
      <c r="E61" s="381">
        <v>49.643259999999998</v>
      </c>
      <c r="Q61" s="93"/>
    </row>
    <row r="62" spans="2:17" x14ac:dyDescent="0.2">
      <c r="B62" s="295"/>
      <c r="C62" s="28">
        <v>29</v>
      </c>
      <c r="D62" s="382">
        <v>54.101680000000002</v>
      </c>
      <c r="E62" s="381">
        <v>53.28434</v>
      </c>
      <c r="Q62" s="93"/>
    </row>
    <row r="63" spans="2:17" x14ac:dyDescent="0.2">
      <c r="B63" s="295"/>
      <c r="C63" s="28">
        <v>30</v>
      </c>
      <c r="D63" s="382">
        <v>52.7637</v>
      </c>
      <c r="E63" s="381">
        <v>52.795850000000002</v>
      </c>
      <c r="Q63" s="93"/>
    </row>
    <row r="64" spans="2:17" x14ac:dyDescent="0.2">
      <c r="B64" s="295"/>
      <c r="C64" s="28">
        <v>31</v>
      </c>
      <c r="D64" s="382">
        <v>51.878979999999999</v>
      </c>
      <c r="E64" s="381">
        <v>54.769390000000001</v>
      </c>
      <c r="Q64" s="93"/>
    </row>
    <row r="65" spans="1:17" x14ac:dyDescent="0.2">
      <c r="A65" s="28" t="s">
        <v>459</v>
      </c>
      <c r="B65" s="295"/>
      <c r="C65" s="28">
        <v>1</v>
      </c>
      <c r="D65" s="380">
        <v>50.437869999999997</v>
      </c>
      <c r="E65" s="383">
        <v>54.260570000000001</v>
      </c>
      <c r="Q65" s="93"/>
    </row>
    <row r="66" spans="1:17" x14ac:dyDescent="0.2">
      <c r="B66" s="295"/>
      <c r="C66" s="28">
        <v>2</v>
      </c>
      <c r="D66" s="380">
        <v>51.583260000000003</v>
      </c>
      <c r="E66" s="383">
        <v>53.770989999999998</v>
      </c>
      <c r="Q66" s="93"/>
    </row>
    <row r="67" spans="1:17" x14ac:dyDescent="0.2">
      <c r="B67" s="295"/>
      <c r="C67" s="28">
        <v>3</v>
      </c>
      <c r="D67" s="380">
        <v>51.805540000000001</v>
      </c>
      <c r="E67" s="383">
        <v>53.295169999999999</v>
      </c>
      <c r="Q67" s="93"/>
    </row>
    <row r="68" spans="1:17" x14ac:dyDescent="0.2">
      <c r="B68" s="295"/>
      <c r="C68" s="28">
        <v>4</v>
      </c>
      <c r="D68" s="380">
        <v>48.469380000000001</v>
      </c>
      <c r="E68" s="383">
        <v>52.452710000000003</v>
      </c>
      <c r="Q68" s="93"/>
    </row>
    <row r="69" spans="1:17" x14ac:dyDescent="0.2">
      <c r="B69" s="295"/>
      <c r="C69" s="28">
        <v>5</v>
      </c>
      <c r="D69" s="380">
        <v>50.67915</v>
      </c>
      <c r="E69" s="383">
        <v>53.224919999999997</v>
      </c>
      <c r="Q69" s="93"/>
    </row>
    <row r="70" spans="1:17" x14ac:dyDescent="0.2">
      <c r="B70" s="295">
        <v>6</v>
      </c>
      <c r="C70" s="28">
        <v>6</v>
      </c>
      <c r="D70" s="380">
        <v>54.588380000000001</v>
      </c>
      <c r="E70" s="383">
        <v>54.071719999999999</v>
      </c>
      <c r="Q70" s="93"/>
    </row>
    <row r="71" spans="1:17" x14ac:dyDescent="0.2">
      <c r="B71" s="295"/>
      <c r="C71" s="28">
        <v>7</v>
      </c>
      <c r="D71" s="380">
        <v>54.184350000000002</v>
      </c>
      <c r="E71" s="383">
        <v>53.56297</v>
      </c>
      <c r="Q71" s="93"/>
    </row>
    <row r="72" spans="1:17" x14ac:dyDescent="0.2">
      <c r="B72" s="295"/>
      <c r="C72" s="28">
        <v>8</v>
      </c>
      <c r="D72" s="380">
        <v>55.537320000000001</v>
      </c>
      <c r="E72" s="383">
        <v>53.710120000000003</v>
      </c>
      <c r="Q72" s="93"/>
    </row>
    <row r="73" spans="1:17" x14ac:dyDescent="0.2">
      <c r="B73" s="295"/>
      <c r="C73" s="28">
        <v>9</v>
      </c>
      <c r="D73" s="380">
        <v>56.407310000000003</v>
      </c>
      <c r="E73" s="383">
        <v>54.806010000000001</v>
      </c>
      <c r="Q73" s="93"/>
    </row>
    <row r="74" spans="1:17" x14ac:dyDescent="0.2">
      <c r="B74" s="295"/>
      <c r="C74" s="28">
        <v>10</v>
      </c>
      <c r="D74" s="380">
        <v>55.747520000000002</v>
      </c>
      <c r="E74" s="383">
        <v>53.555579999999999</v>
      </c>
      <c r="Q74" s="93"/>
    </row>
    <row r="75" spans="1:17" x14ac:dyDescent="0.2">
      <c r="B75" s="295"/>
      <c r="C75" s="28">
        <v>11</v>
      </c>
      <c r="D75" s="380">
        <v>56.38908</v>
      </c>
      <c r="E75" s="383">
        <v>51.318800000000003</v>
      </c>
      <c r="Q75" s="93"/>
    </row>
    <row r="76" spans="1:17" x14ac:dyDescent="0.2">
      <c r="B76" s="295"/>
      <c r="C76" s="28">
        <v>12</v>
      </c>
      <c r="D76" s="380">
        <v>56.485489999999999</v>
      </c>
      <c r="E76" s="383">
        <v>48.961190000000002</v>
      </c>
      <c r="Q76" s="93"/>
    </row>
    <row r="77" spans="1:17" x14ac:dyDescent="0.2">
      <c r="B77" s="295">
        <v>13</v>
      </c>
      <c r="C77" s="28">
        <v>13</v>
      </c>
      <c r="D77" s="380">
        <v>55.945599999999999</v>
      </c>
      <c r="E77" s="383">
        <v>48.592199999999998</v>
      </c>
      <c r="Q77" s="93"/>
    </row>
    <row r="78" spans="1:17" x14ac:dyDescent="0.2">
      <c r="B78" s="295"/>
      <c r="C78" s="28">
        <v>14</v>
      </c>
      <c r="D78" s="380">
        <v>54.490589999999997</v>
      </c>
      <c r="E78" s="383">
        <v>51.72974</v>
      </c>
      <c r="Q78" s="93"/>
    </row>
    <row r="79" spans="1:17" x14ac:dyDescent="0.2">
      <c r="B79" s="295"/>
      <c r="C79" s="28">
        <v>15</v>
      </c>
      <c r="D79" s="380">
        <v>52.982059999999997</v>
      </c>
      <c r="E79" s="383">
        <v>50.754130000000004</v>
      </c>
      <c r="Q79" s="93"/>
    </row>
    <row r="80" spans="1:17" x14ac:dyDescent="0.2">
      <c r="C80" s="28">
        <v>16</v>
      </c>
      <c r="D80" s="380">
        <v>53.850349999999999</v>
      </c>
      <c r="E80" s="383">
        <v>49.599780000000003</v>
      </c>
      <c r="Q80" s="93"/>
    </row>
    <row r="81" spans="2:17" x14ac:dyDescent="0.2">
      <c r="C81" s="28">
        <v>17</v>
      </c>
      <c r="D81" s="380">
        <v>54.229619999999997</v>
      </c>
      <c r="E81" s="383">
        <v>49.616880000000002</v>
      </c>
      <c r="Q81" s="93"/>
    </row>
    <row r="82" spans="2:17" x14ac:dyDescent="0.2">
      <c r="C82" s="28">
        <v>18</v>
      </c>
      <c r="D82" s="380">
        <v>50.643270000000001</v>
      </c>
      <c r="E82" s="383">
        <v>49.871009999999998</v>
      </c>
      <c r="Q82" s="93"/>
    </row>
    <row r="83" spans="2:17" x14ac:dyDescent="0.2">
      <c r="C83" s="28">
        <v>19</v>
      </c>
      <c r="D83" s="380">
        <v>50.044930000000001</v>
      </c>
      <c r="E83" s="383">
        <v>52.065759999999997</v>
      </c>
      <c r="Q83" s="93"/>
    </row>
    <row r="84" spans="2:17" x14ac:dyDescent="0.2">
      <c r="B84" s="295">
        <v>20</v>
      </c>
      <c r="C84" s="28">
        <v>20</v>
      </c>
      <c r="D84" s="380">
        <v>51.809800000000003</v>
      </c>
      <c r="E84" s="383">
        <v>53.077640000000002</v>
      </c>
      <c r="Q84" s="93"/>
    </row>
    <row r="85" spans="2:17" x14ac:dyDescent="0.2">
      <c r="B85" s="295"/>
      <c r="C85" s="28">
        <v>21</v>
      </c>
      <c r="D85" s="380">
        <v>55.124389999999998</v>
      </c>
      <c r="E85" s="383">
        <v>54.845300000000002</v>
      </c>
      <c r="Q85" s="93"/>
    </row>
    <row r="86" spans="2:17" x14ac:dyDescent="0.2">
      <c r="B86" s="295"/>
      <c r="C86" s="28">
        <v>22</v>
      </c>
      <c r="D86" s="380">
        <v>55.517150000000001</v>
      </c>
      <c r="E86" s="383">
        <v>56.583579999999998</v>
      </c>
      <c r="Q86" s="93"/>
    </row>
    <row r="87" spans="2:17" x14ac:dyDescent="0.2">
      <c r="B87" s="295"/>
      <c r="C87" s="28">
        <v>23</v>
      </c>
      <c r="D87" s="380">
        <v>56.619109999999999</v>
      </c>
      <c r="E87" s="383">
        <v>56.992370000000001</v>
      </c>
      <c r="Q87" s="93"/>
    </row>
    <row r="88" spans="2:17" x14ac:dyDescent="0.2">
      <c r="B88" s="295"/>
      <c r="C88" s="28">
        <v>24</v>
      </c>
      <c r="D88" s="380">
        <v>56.064729999999997</v>
      </c>
      <c r="E88" s="383">
        <v>51.031100000000002</v>
      </c>
      <c r="Q88" s="93"/>
    </row>
    <row r="89" spans="2:17" x14ac:dyDescent="0.2">
      <c r="B89" s="295"/>
      <c r="C89" s="28">
        <v>25</v>
      </c>
      <c r="D89" s="380">
        <v>55.725290000000001</v>
      </c>
      <c r="E89" s="383">
        <v>54.206620000000001</v>
      </c>
      <c r="Q89" s="93"/>
    </row>
    <row r="90" spans="2:17" x14ac:dyDescent="0.2">
      <c r="B90" s="295"/>
      <c r="C90" s="28">
        <v>26</v>
      </c>
      <c r="D90" s="380">
        <v>55.704880000000003</v>
      </c>
      <c r="E90" s="383">
        <v>54.309220000000003</v>
      </c>
      <c r="Q90" s="93"/>
    </row>
    <row r="91" spans="2:17" x14ac:dyDescent="0.2">
      <c r="B91" s="295">
        <v>27</v>
      </c>
      <c r="C91" s="28">
        <v>27</v>
      </c>
      <c r="D91" s="380">
        <v>55.352409999999999</v>
      </c>
      <c r="E91" s="383">
        <v>53.629420000000003</v>
      </c>
      <c r="Q91" s="93"/>
    </row>
    <row r="92" spans="2:17" x14ac:dyDescent="0.2">
      <c r="B92" s="295"/>
      <c r="C92" s="28">
        <v>28</v>
      </c>
      <c r="D92" s="380">
        <v>54.708419999999997</v>
      </c>
      <c r="E92" s="383">
        <v>53.510910000000003</v>
      </c>
      <c r="Q92" s="93"/>
    </row>
    <row r="93" spans="2:17" x14ac:dyDescent="0.2">
      <c r="B93" s="295"/>
      <c r="C93" s="28">
        <v>29</v>
      </c>
      <c r="D93" s="380">
        <v>53.522599999999997</v>
      </c>
      <c r="E93" s="383">
        <v>52.583370000000002</v>
      </c>
      <c r="Q93" s="93"/>
    </row>
    <row r="94" spans="2:17" ht="12.75" x14ac:dyDescent="0.2">
      <c r="B94" s="551" t="s">
        <v>599</v>
      </c>
      <c r="C94" s="28">
        <v>30</v>
      </c>
      <c r="D94" s="380">
        <v>53.134369999999997</v>
      </c>
      <c r="E94" s="383">
        <v>54.4773</v>
      </c>
      <c r="Q94" s="93"/>
    </row>
    <row r="95" spans="2:17" x14ac:dyDescent="0.2">
      <c r="Q95" s="93"/>
    </row>
    <row r="96" spans="2:17" x14ac:dyDescent="0.2">
      <c r="Q96" s="93"/>
    </row>
    <row r="97" spans="17:17" x14ac:dyDescent="0.2">
      <c r="Q97" s="9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BF176"/>
  <sheetViews>
    <sheetView topLeftCell="S1" zoomScale="85" zoomScaleNormal="85" workbookViewId="0">
      <selection activeCell="AC46" sqref="AC46"/>
    </sheetView>
  </sheetViews>
  <sheetFormatPr baseColWidth="10" defaultRowHeight="12" x14ac:dyDescent="0.2"/>
  <cols>
    <col min="1" max="1" width="3" style="14" customWidth="1"/>
    <col min="2" max="2" width="19" style="14" bestFit="1" customWidth="1"/>
    <col min="3" max="14" width="10.7109375" style="14" bestFit="1" customWidth="1"/>
    <col min="15" max="15" width="11.7109375" style="14" bestFit="1" customWidth="1"/>
    <col min="16" max="16" width="15.5703125" style="14" bestFit="1" customWidth="1"/>
    <col min="17" max="17" width="9.140625" style="14" customWidth="1"/>
    <col min="18" max="18" width="19" style="14" bestFit="1" customWidth="1"/>
    <col min="19" max="22" width="10.7109375" style="14" bestFit="1" customWidth="1"/>
    <col min="23" max="23" width="11.7109375" style="14" bestFit="1" customWidth="1"/>
    <col min="24" max="24" width="10.85546875" style="14" customWidth="1"/>
    <col min="25" max="25" width="12.140625" style="14" customWidth="1"/>
    <col min="26" max="26" width="11.28515625" style="14" customWidth="1"/>
    <col min="27" max="29" width="12" style="14" customWidth="1"/>
    <col min="30" max="30" width="12" style="362" customWidth="1"/>
    <col min="31" max="31" width="8.28515625" style="14" customWidth="1"/>
    <col min="32" max="32" width="6.5703125" style="14" customWidth="1"/>
    <col min="33" max="33" width="17" style="14" customWidth="1"/>
    <col min="34" max="37" width="7.7109375" style="14" bestFit="1" customWidth="1"/>
    <col min="38" max="38" width="7.5703125" style="14" bestFit="1" customWidth="1"/>
    <col min="39" max="40" width="7.7109375" style="14" bestFit="1" customWidth="1"/>
    <col min="41" max="41" width="9.5703125" style="14" bestFit="1" customWidth="1"/>
    <col min="42" max="43" width="9.5703125" style="14" customWidth="1"/>
    <col min="44" max="44" width="9.5703125" style="362" customWidth="1"/>
    <col min="45" max="45" width="11.140625" style="14" bestFit="1" customWidth="1"/>
    <col min="46" max="46" width="9.42578125" style="14" customWidth="1"/>
    <col min="47" max="47" width="17.140625" style="14" bestFit="1" customWidth="1"/>
    <col min="48" max="48" width="16.140625" style="14" bestFit="1" customWidth="1"/>
    <col min="49" max="49" width="19.28515625" style="14" bestFit="1" customWidth="1"/>
    <col min="50" max="50" width="35.5703125" style="14" bestFit="1" customWidth="1"/>
    <col min="51" max="16384" width="11.42578125" style="14"/>
  </cols>
  <sheetData>
    <row r="1" spans="2:58" x14ac:dyDescent="0.2">
      <c r="AU1" s="362"/>
      <c r="AV1" s="362"/>
      <c r="AW1" s="362"/>
      <c r="AX1" s="362"/>
      <c r="AY1" s="362"/>
      <c r="AZ1" s="362"/>
      <c r="BA1" s="362"/>
      <c r="BB1" s="362"/>
      <c r="BC1" s="362"/>
      <c r="BD1" s="362"/>
      <c r="BE1" s="362"/>
      <c r="BF1" s="362"/>
    </row>
    <row r="2" spans="2:58" s="362" customFormat="1" x14ac:dyDescent="0.2">
      <c r="B2" s="45" t="s">
        <v>30</v>
      </c>
      <c r="C2" s="45" t="s">
        <v>20</v>
      </c>
      <c r="D2" s="45" t="s">
        <v>21</v>
      </c>
      <c r="E2" s="45" t="s">
        <v>22</v>
      </c>
      <c r="F2" s="45" t="s">
        <v>23</v>
      </c>
      <c r="G2" s="45" t="s">
        <v>24</v>
      </c>
      <c r="H2" s="45" t="s">
        <v>25</v>
      </c>
      <c r="I2" s="45" t="s">
        <v>31</v>
      </c>
      <c r="J2" s="45" t="s">
        <v>32</v>
      </c>
      <c r="K2" s="45" t="s">
        <v>33</v>
      </c>
      <c r="L2" s="45" t="s">
        <v>34</v>
      </c>
      <c r="M2" s="45" t="s">
        <v>35</v>
      </c>
      <c r="N2" s="46" t="s">
        <v>36</v>
      </c>
      <c r="O2" s="364" t="s">
        <v>506</v>
      </c>
      <c r="P2" s="85"/>
      <c r="Q2" s="27"/>
      <c r="R2" s="46" t="s">
        <v>30</v>
      </c>
      <c r="S2" s="47">
        <v>2005</v>
      </c>
      <c r="T2" s="47">
        <v>2006</v>
      </c>
      <c r="U2" s="47">
        <v>2007</v>
      </c>
      <c r="V2" s="47">
        <v>2008</v>
      </c>
      <c r="W2" s="47">
        <v>2009</v>
      </c>
      <c r="X2" s="47">
        <v>2010</v>
      </c>
      <c r="Y2" s="47">
        <v>2011</v>
      </c>
      <c r="Z2" s="47">
        <v>2012</v>
      </c>
      <c r="AA2" s="47">
        <v>2013</v>
      </c>
      <c r="AB2" s="48">
        <v>2014</v>
      </c>
      <c r="AC2" s="49">
        <v>2015</v>
      </c>
      <c r="AD2" s="49">
        <v>2016</v>
      </c>
      <c r="AE2" s="50" t="s">
        <v>235</v>
      </c>
      <c r="AF2" s="27"/>
      <c r="AG2" s="2" t="s">
        <v>30</v>
      </c>
      <c r="AH2" s="51">
        <v>2006</v>
      </c>
      <c r="AI2" s="51">
        <v>2007</v>
      </c>
      <c r="AJ2" s="51">
        <v>2008</v>
      </c>
      <c r="AK2" s="51">
        <v>2009</v>
      </c>
      <c r="AL2" s="51">
        <v>2010</v>
      </c>
      <c r="AM2" s="51">
        <v>2011</v>
      </c>
      <c r="AN2" s="51">
        <v>2012</v>
      </c>
      <c r="AO2" s="51">
        <v>2013</v>
      </c>
      <c r="AP2" s="51">
        <v>2014</v>
      </c>
      <c r="AQ2" s="51">
        <v>2015</v>
      </c>
      <c r="AR2" s="51">
        <v>2016</v>
      </c>
      <c r="AS2" s="38" t="s">
        <v>235</v>
      </c>
      <c r="AT2" s="38"/>
    </row>
    <row r="3" spans="2:58" s="362" customFormat="1" x14ac:dyDescent="0.2">
      <c r="B3" s="53" t="s">
        <v>38</v>
      </c>
      <c r="C3" s="54">
        <v>1300.5547899999999</v>
      </c>
      <c r="D3" s="54">
        <v>1166.8604700000001</v>
      </c>
      <c r="E3" s="54">
        <v>1334.50181</v>
      </c>
      <c r="F3" s="54">
        <v>1223.8121599999999</v>
      </c>
      <c r="G3" s="54">
        <v>1258.86823</v>
      </c>
      <c r="H3" s="54">
        <v>1253.8314399999999</v>
      </c>
      <c r="I3" s="54">
        <v>1167.0232699999999</v>
      </c>
      <c r="J3" s="54">
        <v>1331.40726</v>
      </c>
      <c r="K3" s="55">
        <v>1308.07419</v>
      </c>
      <c r="L3" s="55"/>
      <c r="M3" s="55"/>
      <c r="N3" s="363"/>
      <c r="O3" s="365">
        <f>+SUM(C3:N3)</f>
        <v>11344.933619999998</v>
      </c>
      <c r="P3" s="85"/>
      <c r="Q3" s="27"/>
      <c r="R3" s="56" t="s">
        <v>37</v>
      </c>
      <c r="S3" s="57">
        <v>8.5309999999999997E-2</v>
      </c>
      <c r="T3" s="57">
        <v>19.288049999999998</v>
      </c>
      <c r="U3" s="57">
        <v>378.07150999999999</v>
      </c>
      <c r="V3" s="57">
        <v>330.27915999999999</v>
      </c>
      <c r="W3" s="57">
        <v>307.94251000000003</v>
      </c>
      <c r="X3" s="57">
        <v>275.84452000000005</v>
      </c>
      <c r="Y3" s="57">
        <v>192.18628000000004</v>
      </c>
      <c r="Z3" s="57">
        <v>151.96534</v>
      </c>
      <c r="AA3" s="58">
        <f>O55</f>
        <v>311.56879000000004</v>
      </c>
      <c r="AB3" s="57">
        <f t="shared" ref="AB3:AB14" si="0">SUMIF($B$33:$B$44,$R3,$O$33:$O$44)</f>
        <v>180.49598000000003</v>
      </c>
      <c r="AC3" s="57">
        <f t="shared" ref="AC3:AC14" si="1">SUMIF($B$33:$B$44,$R3,$O$18:$O$29)</f>
        <v>34.538660000000007</v>
      </c>
      <c r="AD3" s="57">
        <f t="shared" ref="AD3:AD14" si="2">+SUMIF($B$3:$B$14,$R3,$O$3:$O$14)</f>
        <v>75.830120000000008</v>
      </c>
      <c r="AE3" s="58">
        <f>SUMIF($B$3:$B$15,$R3,$I$3:$I$15)+SUMIF($B$3:$B$15,$R3,$J$3:$J$15)+SUMIF($B$3:$B$15,$R3,$K$3:$K$15)</f>
        <v>32.796219999999998</v>
      </c>
      <c r="AF3" s="27"/>
      <c r="AG3" s="59" t="s">
        <v>37</v>
      </c>
      <c r="AH3" s="40">
        <v>1.4572401979367677E-3</v>
      </c>
      <c r="AI3" s="40">
        <v>2.7110104478484897E-2</v>
      </c>
      <c r="AJ3" s="40">
        <v>2.2774193940270394E-2</v>
      </c>
      <c r="AK3" s="40">
        <v>2.065789787529624E-2</v>
      </c>
      <c r="AL3" s="40">
        <v>1.8267756518543985E-2</v>
      </c>
      <c r="AM3" s="40">
        <v>1.2095450165715912E-2</v>
      </c>
      <c r="AN3" s="40">
        <f t="shared" ref="AN3:AN13" si="3">Z3/$Z$15</f>
        <v>9.0694940938594679E-3</v>
      </c>
      <c r="AO3" s="40">
        <f t="shared" ref="AO3:AO14" si="4">AA3/AA$15</f>
        <v>1.8075819557154649E-2</v>
      </c>
      <c r="AP3" s="40">
        <f t="shared" ref="AP3:AP14" si="5">AB3/AB$15</f>
        <v>1.0212278079086487E-2</v>
      </c>
      <c r="AQ3" s="40">
        <f t="shared" ref="AQ3:AQ14" si="6">AC3/AC$15</f>
        <v>1.8366636477264336E-3</v>
      </c>
      <c r="AR3" s="40">
        <f>AD3/AD$15</f>
        <v>5.1801048210005493E-3</v>
      </c>
      <c r="AS3" s="40">
        <f>AE3/AE$15</f>
        <v>6.7423866391940306E-3</v>
      </c>
      <c r="AT3" s="40"/>
    </row>
    <row r="4" spans="2:58" s="362" customFormat="1" x14ac:dyDescent="0.2">
      <c r="B4" s="53" t="s">
        <v>41</v>
      </c>
      <c r="C4" s="54">
        <v>0</v>
      </c>
      <c r="D4" s="54">
        <v>0</v>
      </c>
      <c r="E4" s="54">
        <v>0</v>
      </c>
      <c r="F4" s="54"/>
      <c r="G4" s="54"/>
      <c r="H4" s="54"/>
      <c r="I4" s="54"/>
      <c r="J4" s="54"/>
      <c r="K4" s="55"/>
      <c r="L4" s="55"/>
      <c r="M4" s="55"/>
      <c r="N4" s="363"/>
      <c r="O4" s="365">
        <f t="shared" ref="O4:O14" si="7">+SUM(C4:N4)</f>
        <v>0</v>
      </c>
      <c r="P4" s="85"/>
      <c r="Q4" s="27"/>
      <c r="R4" s="56" t="s">
        <v>38</v>
      </c>
      <c r="S4" s="57">
        <v>1698.1783499999999</v>
      </c>
      <c r="T4" s="57">
        <v>3898.9226899999999</v>
      </c>
      <c r="U4" s="57">
        <v>5510.27574</v>
      </c>
      <c r="V4" s="57">
        <v>5984.30339</v>
      </c>
      <c r="W4" s="57">
        <v>5975.3717900000001</v>
      </c>
      <c r="X4" s="57">
        <v>7225.0442000000003</v>
      </c>
      <c r="Y4" s="57">
        <v>10999.596390000001</v>
      </c>
      <c r="Z4" s="57">
        <v>13793.046060000001</v>
      </c>
      <c r="AA4" s="58">
        <f>O49</f>
        <v>14100.78988</v>
      </c>
      <c r="AB4" s="57">
        <f t="shared" si="0"/>
        <v>14075.573110000001</v>
      </c>
      <c r="AC4" s="57">
        <f t="shared" si="1"/>
        <v>14176.015520000001</v>
      </c>
      <c r="AD4" s="57">
        <f t="shared" si="2"/>
        <v>11344.933619999998</v>
      </c>
      <c r="AE4" s="58">
        <f>SUMIF($B$3:$B$15,$R4,$I$3:$I$15)+SUMIF($B$3:$B$15,$R4,$J$3:$J$15)+SUMIF($B$3:$B$15,$R4,$K$3:$K$15)</f>
        <v>3806.5047199999999</v>
      </c>
      <c r="AF4" s="27"/>
      <c r="AG4" s="62" t="s">
        <v>38</v>
      </c>
      <c r="AH4" s="40">
        <v>0.29456927333326877</v>
      </c>
      <c r="AI4" s="40">
        <v>0.3951214176827571</v>
      </c>
      <c r="AJ4" s="40">
        <v>0.41264391613832851</v>
      </c>
      <c r="AK4" s="40">
        <v>0.40084956183784459</v>
      </c>
      <c r="AL4" s="40">
        <v>0.47847732585486347</v>
      </c>
      <c r="AM4" s="40">
        <v>0.69227142529754793</v>
      </c>
      <c r="AN4" s="40">
        <f t="shared" si="3"/>
        <v>0.82318737797383013</v>
      </c>
      <c r="AO4" s="40">
        <f t="shared" si="4"/>
        <v>0.81806439433241152</v>
      </c>
      <c r="AP4" s="40">
        <f t="shared" si="5"/>
        <v>0.796381541139211</v>
      </c>
      <c r="AQ4" s="40">
        <f t="shared" si="6"/>
        <v>0.7538385211004055</v>
      </c>
      <c r="AR4" s="40">
        <f>AD4/AD$15</f>
        <v>0.77499475589506117</v>
      </c>
      <c r="AS4" s="40">
        <f>AE4/AE$15</f>
        <v>0.78255745833382673</v>
      </c>
      <c r="AT4" s="40"/>
    </row>
    <row r="5" spans="2:58" s="362" customFormat="1" x14ac:dyDescent="0.2">
      <c r="B5" s="53" t="s">
        <v>170</v>
      </c>
      <c r="C5" s="54">
        <v>2.0841500000000002</v>
      </c>
      <c r="D5" s="54">
        <v>8.9489900000000002</v>
      </c>
      <c r="E5" s="54">
        <v>9.4357199999999999</v>
      </c>
      <c r="F5" s="54">
        <v>11.83652</v>
      </c>
      <c r="G5" s="54">
        <v>12.601889999999999</v>
      </c>
      <c r="H5" s="54">
        <v>12.14395</v>
      </c>
      <c r="I5" s="54">
        <v>13.22564</v>
      </c>
      <c r="J5" s="54">
        <v>12.79081</v>
      </c>
      <c r="K5" s="55">
        <v>12.17201</v>
      </c>
      <c r="L5" s="55"/>
      <c r="M5" s="55"/>
      <c r="N5" s="363"/>
      <c r="O5" s="365">
        <f t="shared" si="7"/>
        <v>95.239679999999993</v>
      </c>
      <c r="P5" s="85"/>
      <c r="Q5" s="27"/>
      <c r="R5" s="56" t="s">
        <v>45</v>
      </c>
      <c r="S5" s="57">
        <v>60.026589999999999</v>
      </c>
      <c r="T5" s="57">
        <v>69.736919999999998</v>
      </c>
      <c r="U5" s="57">
        <v>68.167420000000007</v>
      </c>
      <c r="V5" s="57">
        <v>67.83587</v>
      </c>
      <c r="W5" s="57">
        <v>61.865659999999998</v>
      </c>
      <c r="X5" s="57">
        <v>56.868159999999996</v>
      </c>
      <c r="Y5" s="57">
        <v>71.23639</v>
      </c>
      <c r="Z5" s="57">
        <v>81.416340000000005</v>
      </c>
      <c r="AA5" s="64">
        <f>O57</f>
        <v>78.135009999999994</v>
      </c>
      <c r="AB5" s="57">
        <f t="shared" si="0"/>
        <v>80.790440000000004</v>
      </c>
      <c r="AC5" s="57">
        <f t="shared" si="1"/>
        <v>84.051779999999994</v>
      </c>
      <c r="AD5" s="57">
        <f t="shared" si="2"/>
        <v>56.080600000000004</v>
      </c>
      <c r="AE5" s="58">
        <f>SUMIF($B$3:$B$15,$R5,$I$3:$I$15)+SUMIF($B$3:$B$15,$R5,$J$3:$J$15)+SUMIF($B$3:$B$15,$R5,$K$3:$K$15)</f>
        <v>18.292589999999997</v>
      </c>
      <c r="AF5" s="27"/>
      <c r="AG5" s="62" t="s">
        <v>45</v>
      </c>
      <c r="AH5" s="40">
        <v>5.2687256153058776E-3</v>
      </c>
      <c r="AI5" s="40">
        <v>4.888032632315408E-3</v>
      </c>
      <c r="AJ5" s="40">
        <v>4.6775802006005177E-3</v>
      </c>
      <c r="AK5" s="40">
        <v>4.150172336608542E-3</v>
      </c>
      <c r="AL5" s="40">
        <v>3.7660842438979832E-3</v>
      </c>
      <c r="AM5" s="40">
        <v>4.4833387962475947E-3</v>
      </c>
      <c r="AN5" s="40">
        <f t="shared" si="3"/>
        <v>4.8590357167868307E-3</v>
      </c>
      <c r="AO5" s="40">
        <f t="shared" si="4"/>
        <v>4.5330417782104351E-3</v>
      </c>
      <c r="AP5" s="40">
        <f t="shared" si="5"/>
        <v>4.5710405262862474E-3</v>
      </c>
      <c r="AQ5" s="40">
        <f t="shared" si="6"/>
        <v>4.4696247292946413E-3</v>
      </c>
      <c r="AR5" s="40">
        <f t="shared" ref="AR5:AR14" si="8">AD5/AD$15</f>
        <v>3.8309762192728085E-3</v>
      </c>
      <c r="AS5" s="40">
        <f t="shared" ref="AS5:AS14" si="9">AE5/AE$15</f>
        <v>3.7606685896196062E-3</v>
      </c>
      <c r="AT5" s="40"/>
    </row>
    <row r="6" spans="2:58" s="362" customFormat="1" x14ac:dyDescent="0.2">
      <c r="B6" s="53" t="s">
        <v>43</v>
      </c>
      <c r="C6" s="54">
        <v>118.39447</v>
      </c>
      <c r="D6" s="54">
        <v>117.70289</v>
      </c>
      <c r="E6" s="54">
        <v>68.110420000000005</v>
      </c>
      <c r="F6" s="54">
        <v>107.64146</v>
      </c>
      <c r="G6" s="54">
        <v>188.84835000000001</v>
      </c>
      <c r="H6" s="54">
        <v>129.61954</v>
      </c>
      <c r="I6" s="54">
        <v>115.86059</v>
      </c>
      <c r="J6" s="54">
        <v>6.39602</v>
      </c>
      <c r="K6" s="55">
        <v>41.498449999999998</v>
      </c>
      <c r="L6" s="55"/>
      <c r="M6" s="55"/>
      <c r="N6" s="363"/>
      <c r="O6" s="365">
        <f t="shared" si="7"/>
        <v>894.07219000000009</v>
      </c>
      <c r="P6" s="79"/>
      <c r="Q6" s="27"/>
      <c r="R6" s="56" t="s">
        <v>40</v>
      </c>
      <c r="S6" s="57">
        <v>7.6740000000000004</v>
      </c>
      <c r="T6" s="57">
        <v>43.0687</v>
      </c>
      <c r="U6" s="57">
        <v>41.200620000000001</v>
      </c>
      <c r="V6" s="57">
        <v>30.951270000000001</v>
      </c>
      <c r="W6" s="57">
        <v>91.766859999999994</v>
      </c>
      <c r="X6" s="57">
        <v>114.40786</v>
      </c>
      <c r="Y6" s="57">
        <v>69.067070000000001</v>
      </c>
      <c r="Z6" s="57">
        <v>48.419510000000002</v>
      </c>
      <c r="AA6" s="64">
        <f>O53</f>
        <v>20.860890000000001</v>
      </c>
      <c r="AB6" s="57">
        <f t="shared" si="0"/>
        <v>8.3408800000000003</v>
      </c>
      <c r="AC6" s="57">
        <f t="shared" si="1"/>
        <v>8.7218900000000001</v>
      </c>
      <c r="AD6" s="57">
        <f t="shared" si="2"/>
        <v>0</v>
      </c>
      <c r="AE6" s="58">
        <f t="shared" ref="AE6:AE15" si="10">SUMIF($B$3:$B$15,$R6,$I$3:$I$15)+SUMIF($B$3:$B$15,$R6,$J$3:$J$15)+SUMIF($B$3:$B$15,$R6,$K$3:$K$15)</f>
        <v>0</v>
      </c>
      <c r="AF6" s="27"/>
      <c r="AG6" s="62" t="s">
        <v>40</v>
      </c>
      <c r="AH6" s="40">
        <v>3.253902852433464E-3</v>
      </c>
      <c r="AI6" s="40">
        <v>2.9543435123645114E-3</v>
      </c>
      <c r="AJ6" s="40">
        <v>2.1342255614240782E-3</v>
      </c>
      <c r="AK6" s="40">
        <v>6.156053031511002E-3</v>
      </c>
      <c r="AL6" s="40">
        <v>7.5766411103170275E-3</v>
      </c>
      <c r="AM6" s="40">
        <v>4.3468103096485989E-3</v>
      </c>
      <c r="AN6" s="40">
        <f t="shared" si="3"/>
        <v>2.8897409104771486E-3</v>
      </c>
      <c r="AO6" s="40">
        <f t="shared" si="4"/>
        <v>1.2102549919767375E-3</v>
      </c>
      <c r="AP6" s="40">
        <f t="shared" si="5"/>
        <v>4.7191846590871936E-4</v>
      </c>
      <c r="AQ6" s="40">
        <f t="shared" si="6"/>
        <v>4.63804279102568E-4</v>
      </c>
      <c r="AR6" s="40">
        <f t="shared" si="8"/>
        <v>0</v>
      </c>
      <c r="AS6" s="40">
        <f t="shared" si="9"/>
        <v>0</v>
      </c>
      <c r="AT6" s="40"/>
    </row>
    <row r="7" spans="2:58" s="362" customFormat="1" x14ac:dyDescent="0.2">
      <c r="B7" s="53" t="s">
        <v>40</v>
      </c>
      <c r="C7" s="54">
        <v>0</v>
      </c>
      <c r="D7" s="54">
        <v>0</v>
      </c>
      <c r="E7" s="54">
        <v>0</v>
      </c>
      <c r="F7" s="54"/>
      <c r="G7" s="54"/>
      <c r="H7" s="54"/>
      <c r="I7" s="54"/>
      <c r="J7" s="54"/>
      <c r="K7" s="55"/>
      <c r="L7" s="55"/>
      <c r="M7" s="55"/>
      <c r="N7" s="363"/>
      <c r="O7" s="365">
        <f t="shared" si="7"/>
        <v>0</v>
      </c>
      <c r="P7" s="90"/>
      <c r="Q7" s="27"/>
      <c r="R7" s="56" t="s">
        <v>41</v>
      </c>
      <c r="S7" s="57">
        <v>2852.0380799999998</v>
      </c>
      <c r="T7" s="57">
        <v>2709.65526</v>
      </c>
      <c r="U7" s="57">
        <v>2516.1387599999998</v>
      </c>
      <c r="V7" s="57">
        <v>2496.4804399999998</v>
      </c>
      <c r="W7" s="57">
        <v>2464.011</v>
      </c>
      <c r="X7" s="57">
        <v>1511.538</v>
      </c>
      <c r="Y7" s="57">
        <v>0</v>
      </c>
      <c r="Z7" s="57">
        <v>95.608999999999995</v>
      </c>
      <c r="AA7" s="64">
        <f>O50</f>
        <v>0</v>
      </c>
      <c r="AB7" s="57">
        <f t="shared" si="0"/>
        <v>0</v>
      </c>
      <c r="AC7" s="57">
        <f t="shared" si="1"/>
        <v>0</v>
      </c>
      <c r="AD7" s="57">
        <f t="shared" si="2"/>
        <v>0</v>
      </c>
      <c r="AE7" s="58">
        <f t="shared" si="10"/>
        <v>0</v>
      </c>
      <c r="AF7" s="27"/>
      <c r="AG7" s="62" t="s">
        <v>41</v>
      </c>
      <c r="AH7" s="40">
        <v>0.20471839130564282</v>
      </c>
      <c r="AI7" s="40">
        <v>0.18042296989256193</v>
      </c>
      <c r="AJ7" s="40">
        <v>0.17214325514407741</v>
      </c>
      <c r="AK7" s="40">
        <v>0.16529477402001613</v>
      </c>
      <c r="AL7" s="40">
        <v>0.10010134750013136</v>
      </c>
      <c r="AM7" s="40">
        <v>0</v>
      </c>
      <c r="AN7" s="40">
        <f t="shared" si="3"/>
        <v>5.7060725874716551E-3</v>
      </c>
      <c r="AO7" s="40">
        <f t="shared" si="4"/>
        <v>0</v>
      </c>
      <c r="AP7" s="40">
        <f t="shared" si="5"/>
        <v>0</v>
      </c>
      <c r="AQ7" s="40">
        <f t="shared" si="6"/>
        <v>0</v>
      </c>
      <c r="AR7" s="40">
        <f t="shared" si="8"/>
        <v>0</v>
      </c>
      <c r="AS7" s="40">
        <f t="shared" si="9"/>
        <v>0</v>
      </c>
      <c r="AT7" s="40"/>
    </row>
    <row r="8" spans="2:58" s="362" customFormat="1" x14ac:dyDescent="0.2">
      <c r="B8" s="65" t="s">
        <v>318</v>
      </c>
      <c r="C8" s="54">
        <v>23.48676</v>
      </c>
      <c r="D8" s="54">
        <v>20.619900000000001</v>
      </c>
      <c r="E8" s="54">
        <v>20.109470000000002</v>
      </c>
      <c r="F8" s="54">
        <v>18.156289999999998</v>
      </c>
      <c r="G8" s="54">
        <v>18.046869999999998</v>
      </c>
      <c r="H8" s="54">
        <v>16.73283</v>
      </c>
      <c r="I8" s="54">
        <v>17.911899999999999</v>
      </c>
      <c r="J8" s="54">
        <v>18.934519999999999</v>
      </c>
      <c r="K8" s="55">
        <v>20.826750000000001</v>
      </c>
      <c r="L8" s="55"/>
      <c r="M8" s="55"/>
      <c r="N8" s="363"/>
      <c r="O8" s="365">
        <f t="shared" si="7"/>
        <v>174.82529</v>
      </c>
      <c r="P8" s="91"/>
      <c r="Q8" s="27"/>
      <c r="R8" s="56" t="s">
        <v>42</v>
      </c>
      <c r="S8" s="57">
        <v>8031.8133900000003</v>
      </c>
      <c r="T8" s="57">
        <v>6403.6772499999997</v>
      </c>
      <c r="U8" s="57">
        <v>3146.7778600000001</v>
      </c>
      <c r="V8" s="57">
        <v>1713.14129</v>
      </c>
      <c r="W8" s="57">
        <v>3002.71794</v>
      </c>
      <c r="X8" s="57">
        <v>4042.3425299999999</v>
      </c>
      <c r="Y8" s="57">
        <v>4103.7799399999994</v>
      </c>
      <c r="Z8" s="57">
        <v>2284.4561899999999</v>
      </c>
      <c r="AA8" s="64">
        <f>O56</f>
        <v>1608.6775499999999</v>
      </c>
      <c r="AB8" s="57">
        <f t="shared" si="0"/>
        <v>1966.9287300000001</v>
      </c>
      <c r="AC8" s="57">
        <f t="shared" si="1"/>
        <v>2543.8203800000001</v>
      </c>
      <c r="AD8" s="57">
        <f t="shared" si="2"/>
        <v>1427.4534200000001</v>
      </c>
      <c r="AE8" s="58">
        <f t="shared" si="10"/>
        <v>523.63751999999999</v>
      </c>
      <c r="AF8" s="27"/>
      <c r="AG8" s="62" t="s">
        <v>42</v>
      </c>
      <c r="AH8" s="40">
        <v>0.48380711908737156</v>
      </c>
      <c r="AI8" s="40">
        <v>0.22564375865079897</v>
      </c>
      <c r="AJ8" s="40">
        <v>0.11812859153918465</v>
      </c>
      <c r="AK8" s="40">
        <v>0.2014331848916861</v>
      </c>
      <c r="AL8" s="40">
        <v>0.26770344795174861</v>
      </c>
      <c r="AM8" s="40">
        <v>0.25827580280618689</v>
      </c>
      <c r="AN8" s="40">
        <f t="shared" si="3"/>
        <v>0.13633939109329601</v>
      </c>
      <c r="AO8" s="40">
        <f t="shared" si="4"/>
        <v>9.3328234575246194E-2</v>
      </c>
      <c r="AP8" s="40">
        <f t="shared" si="5"/>
        <v>0.11128681731584504</v>
      </c>
      <c r="AQ8" s="40">
        <f t="shared" si="6"/>
        <v>0.13527283392846282</v>
      </c>
      <c r="AR8" s="40">
        <f t="shared" si="8"/>
        <v>9.7512154045064428E-2</v>
      </c>
      <c r="AS8" s="342">
        <f>AE8/AE$15</f>
        <v>0.10765163237192266</v>
      </c>
      <c r="AT8" s="40"/>
    </row>
    <row r="9" spans="2:58" s="362" customFormat="1" x14ac:dyDescent="0.2">
      <c r="B9" s="53" t="s">
        <v>37</v>
      </c>
      <c r="C9" s="54">
        <v>0.22724</v>
      </c>
      <c r="D9" s="54">
        <v>0.28811999999999999</v>
      </c>
      <c r="E9" s="54">
        <v>0.16600999999999999</v>
      </c>
      <c r="F9" s="54">
        <v>3.9129100000000001</v>
      </c>
      <c r="G9" s="54">
        <v>20.07244</v>
      </c>
      <c r="H9" s="54">
        <v>18.367180000000001</v>
      </c>
      <c r="I9" s="54">
        <v>14.92065</v>
      </c>
      <c r="J9" s="54">
        <v>6.8824899999999998</v>
      </c>
      <c r="K9" s="55">
        <v>10.993080000000001</v>
      </c>
      <c r="L9" s="55"/>
      <c r="M9" s="55"/>
      <c r="N9" s="363"/>
      <c r="O9" s="365">
        <f t="shared" si="7"/>
        <v>75.830120000000008</v>
      </c>
      <c r="P9" s="31"/>
      <c r="Q9" s="27"/>
      <c r="R9" s="56" t="s">
        <v>43</v>
      </c>
      <c r="S9" s="57">
        <v>7.4997199999999999</v>
      </c>
      <c r="T9" s="57">
        <v>91.663989999999998</v>
      </c>
      <c r="U9" s="57">
        <v>2285.14651</v>
      </c>
      <c r="V9" s="57">
        <v>3879.3510500000002</v>
      </c>
      <c r="W9" s="57">
        <v>3003.0931599999999</v>
      </c>
      <c r="X9" s="57">
        <v>1874.0311799999999</v>
      </c>
      <c r="Y9" s="57">
        <v>360.80018999999999</v>
      </c>
      <c r="Z9" s="57">
        <v>263.97591999999997</v>
      </c>
      <c r="AA9" s="64">
        <f>O52</f>
        <v>991.55652999999995</v>
      </c>
      <c r="AB9" s="57">
        <f t="shared" si="0"/>
        <v>937.65732000000003</v>
      </c>
      <c r="AC9" s="57">
        <f t="shared" si="1"/>
        <v>1214.1261999999999</v>
      </c>
      <c r="AD9" s="57">
        <f t="shared" si="2"/>
        <v>894.07219000000009</v>
      </c>
      <c r="AE9" s="58">
        <f t="shared" si="10"/>
        <v>163.75505999999999</v>
      </c>
      <c r="AF9" s="27"/>
      <c r="AG9" s="62" t="s">
        <v>43</v>
      </c>
      <c r="AH9" s="40">
        <v>6.9253476080409319E-3</v>
      </c>
      <c r="AI9" s="40">
        <v>0.16385937315071727</v>
      </c>
      <c r="AJ9" s="40">
        <v>0.26749823747611445</v>
      </c>
      <c r="AK9" s="40">
        <v>0.20145835600703735</v>
      </c>
      <c r="AL9" s="40">
        <v>0.12410739682049755</v>
      </c>
      <c r="AM9" s="40">
        <v>2.270734788105494E-2</v>
      </c>
      <c r="AN9" s="40">
        <f t="shared" si="3"/>
        <v>1.5754434842583969E-2</v>
      </c>
      <c r="AO9" s="40">
        <f t="shared" si="4"/>
        <v>5.7525649205744891E-2</v>
      </c>
      <c r="AP9" s="40">
        <f t="shared" si="5"/>
        <v>5.3051692867237168E-2</v>
      </c>
      <c r="AQ9" s="40">
        <f t="shared" si="6"/>
        <v>6.4563635511401804E-2</v>
      </c>
      <c r="AR9" s="40">
        <f t="shared" si="8"/>
        <v>6.1075831895578157E-2</v>
      </c>
      <c r="AS9" s="40">
        <f t="shared" si="9"/>
        <v>3.3665462929703995E-2</v>
      </c>
      <c r="AT9" s="40"/>
    </row>
    <row r="10" spans="2:58" s="362" customFormat="1" x14ac:dyDescent="0.2">
      <c r="B10" s="53" t="s">
        <v>42</v>
      </c>
      <c r="C10" s="54">
        <v>120.48003</v>
      </c>
      <c r="D10" s="54">
        <v>214.6636</v>
      </c>
      <c r="E10" s="54">
        <v>166.67818</v>
      </c>
      <c r="F10" s="54">
        <v>130.69602</v>
      </c>
      <c r="G10" s="54">
        <v>112.09281</v>
      </c>
      <c r="H10" s="54">
        <v>159.20526000000001</v>
      </c>
      <c r="I10" s="54">
        <v>210.47232</v>
      </c>
      <c r="J10" s="54">
        <v>181.34538000000001</v>
      </c>
      <c r="K10" s="55">
        <v>131.81981999999999</v>
      </c>
      <c r="L10" s="55"/>
      <c r="M10" s="55"/>
      <c r="N10" s="363"/>
      <c r="O10" s="365">
        <f t="shared" si="7"/>
        <v>1427.4534200000001</v>
      </c>
      <c r="P10" s="31"/>
      <c r="Q10" s="27"/>
      <c r="R10" s="67" t="s">
        <v>167</v>
      </c>
      <c r="S10" s="57">
        <v>0</v>
      </c>
      <c r="T10" s="57">
        <v>0</v>
      </c>
      <c r="U10" s="57">
        <v>0</v>
      </c>
      <c r="V10" s="57">
        <v>0</v>
      </c>
      <c r="W10" s="57">
        <v>0</v>
      </c>
      <c r="X10" s="57">
        <v>0</v>
      </c>
      <c r="Y10" s="57">
        <v>92.472000000000008</v>
      </c>
      <c r="Z10" s="57">
        <v>11.303000000000001</v>
      </c>
      <c r="AA10" s="64">
        <f>O59</f>
        <v>0</v>
      </c>
      <c r="AB10" s="57">
        <f t="shared" si="0"/>
        <v>0</v>
      </c>
      <c r="AC10" s="57">
        <f t="shared" si="1"/>
        <v>0</v>
      </c>
      <c r="AD10" s="57">
        <f t="shared" si="2"/>
        <v>0</v>
      </c>
      <c r="AE10" s="58">
        <f t="shared" si="10"/>
        <v>0</v>
      </c>
      <c r="AF10" s="27"/>
      <c r="AG10" s="68" t="s">
        <v>167</v>
      </c>
      <c r="AH10" s="40">
        <v>0</v>
      </c>
      <c r="AI10" s="40">
        <v>0</v>
      </c>
      <c r="AJ10" s="40">
        <v>0</v>
      </c>
      <c r="AK10" s="40">
        <v>0</v>
      </c>
      <c r="AL10" s="40">
        <v>0</v>
      </c>
      <c r="AM10" s="40">
        <v>5.819824743598147E-3</v>
      </c>
      <c r="AN10" s="40">
        <f t="shared" si="3"/>
        <v>6.7457810934318035E-4</v>
      </c>
      <c r="AO10" s="40">
        <f t="shared" si="4"/>
        <v>0</v>
      </c>
      <c r="AP10" s="40">
        <f t="shared" si="5"/>
        <v>0</v>
      </c>
      <c r="AQ10" s="40">
        <f t="shared" si="6"/>
        <v>0</v>
      </c>
      <c r="AR10" s="40">
        <f t="shared" si="8"/>
        <v>0</v>
      </c>
      <c r="AS10" s="40">
        <f>AE10/AE$15</f>
        <v>0</v>
      </c>
      <c r="AT10" s="40"/>
    </row>
    <row r="11" spans="2:58" s="362" customFormat="1" x14ac:dyDescent="0.2">
      <c r="B11" s="53" t="s">
        <v>45</v>
      </c>
      <c r="C11" s="54">
        <v>7.0749199999999997</v>
      </c>
      <c r="D11" s="54">
        <v>6.9624100000000002</v>
      </c>
      <c r="E11" s="54">
        <v>6.5328400000000002</v>
      </c>
      <c r="F11" s="54">
        <v>5.8372700000000002</v>
      </c>
      <c r="G11" s="54">
        <v>5.7356299999999996</v>
      </c>
      <c r="H11" s="54">
        <v>5.6449400000000001</v>
      </c>
      <c r="I11" s="54">
        <v>6.2892299999999999</v>
      </c>
      <c r="J11" s="54">
        <v>5.8968999999999996</v>
      </c>
      <c r="K11" s="55">
        <v>6.1064600000000002</v>
      </c>
      <c r="L11" s="55"/>
      <c r="M11" s="55"/>
      <c r="N11" s="363"/>
      <c r="O11" s="365">
        <f t="shared" si="7"/>
        <v>56.080600000000004</v>
      </c>
      <c r="P11" s="31"/>
      <c r="Q11" s="27"/>
      <c r="R11" s="71" t="s">
        <v>168</v>
      </c>
      <c r="S11" s="57">
        <v>0</v>
      </c>
      <c r="T11" s="57">
        <v>0</v>
      </c>
      <c r="U11" s="57">
        <v>0</v>
      </c>
      <c r="V11" s="57">
        <v>0</v>
      </c>
      <c r="W11" s="57">
        <v>0</v>
      </c>
      <c r="X11" s="57">
        <v>0</v>
      </c>
      <c r="Y11" s="57">
        <v>0</v>
      </c>
      <c r="Z11" s="57">
        <v>0</v>
      </c>
      <c r="AA11" s="64">
        <f>O58</f>
        <v>0</v>
      </c>
      <c r="AB11" s="57">
        <f t="shared" si="0"/>
        <v>0</v>
      </c>
      <c r="AC11" s="57">
        <f t="shared" si="1"/>
        <v>0</v>
      </c>
      <c r="AD11" s="57">
        <f t="shared" si="2"/>
        <v>0</v>
      </c>
      <c r="AE11" s="58">
        <f t="shared" si="10"/>
        <v>0</v>
      </c>
      <c r="AF11" s="27"/>
      <c r="AG11" s="72" t="s">
        <v>168</v>
      </c>
      <c r="AH11" s="40">
        <v>0</v>
      </c>
      <c r="AI11" s="40">
        <v>0</v>
      </c>
      <c r="AJ11" s="40">
        <v>0</v>
      </c>
      <c r="AK11" s="40">
        <v>0</v>
      </c>
      <c r="AL11" s="40">
        <v>0</v>
      </c>
      <c r="AM11" s="40">
        <v>0</v>
      </c>
      <c r="AN11" s="40">
        <f t="shared" si="3"/>
        <v>0</v>
      </c>
      <c r="AO11" s="40">
        <f t="shared" si="4"/>
        <v>0</v>
      </c>
      <c r="AP11" s="40">
        <f t="shared" si="5"/>
        <v>0</v>
      </c>
      <c r="AQ11" s="40">
        <f t="shared" si="6"/>
        <v>0</v>
      </c>
      <c r="AR11" s="40">
        <f t="shared" si="8"/>
        <v>0</v>
      </c>
      <c r="AS11" s="40">
        <f t="shared" si="9"/>
        <v>0</v>
      </c>
      <c r="AT11" s="40"/>
    </row>
    <row r="12" spans="2:58" s="362" customFormat="1" x14ac:dyDescent="0.2">
      <c r="B12" s="53" t="s">
        <v>168</v>
      </c>
      <c r="C12" s="54">
        <v>0</v>
      </c>
      <c r="D12" s="54">
        <v>0</v>
      </c>
      <c r="E12" s="54">
        <v>0</v>
      </c>
      <c r="F12" s="54"/>
      <c r="G12" s="54"/>
      <c r="H12" s="54"/>
      <c r="I12" s="54"/>
      <c r="J12" s="54"/>
      <c r="K12" s="55"/>
      <c r="L12" s="55"/>
      <c r="M12" s="55"/>
      <c r="N12" s="363"/>
      <c r="O12" s="365">
        <f t="shared" si="7"/>
        <v>0</v>
      </c>
      <c r="P12" s="31"/>
      <c r="Q12" s="27"/>
      <c r="R12" s="71" t="s">
        <v>170</v>
      </c>
      <c r="S12" s="57">
        <v>0</v>
      </c>
      <c r="T12" s="57">
        <v>0</v>
      </c>
      <c r="U12" s="57">
        <v>0</v>
      </c>
      <c r="V12" s="57">
        <v>0</v>
      </c>
      <c r="W12" s="57">
        <v>0</v>
      </c>
      <c r="X12" s="57">
        <v>0</v>
      </c>
      <c r="Y12" s="57">
        <v>0</v>
      </c>
      <c r="Z12" s="57">
        <v>25.02617</v>
      </c>
      <c r="AA12" s="64">
        <f>O51</f>
        <v>120.66354</v>
      </c>
      <c r="AB12" s="57">
        <f t="shared" si="0"/>
        <v>122.22910999999999</v>
      </c>
      <c r="AC12" s="57">
        <f t="shared" si="1"/>
        <v>133.90629000000001</v>
      </c>
      <c r="AD12" s="57">
        <f t="shared" si="2"/>
        <v>95.239679999999993</v>
      </c>
      <c r="AE12" s="58">
        <f t="shared" si="10"/>
        <v>38.188459999999999</v>
      </c>
      <c r="AF12" s="27"/>
      <c r="AG12" s="73" t="s">
        <v>170</v>
      </c>
      <c r="AH12" s="40">
        <v>0</v>
      </c>
      <c r="AI12" s="40">
        <v>0</v>
      </c>
      <c r="AJ12" s="40">
        <v>0</v>
      </c>
      <c r="AK12" s="40">
        <v>0</v>
      </c>
      <c r="AL12" s="40">
        <v>0</v>
      </c>
      <c r="AM12" s="40">
        <v>0</v>
      </c>
      <c r="AN12" s="40">
        <f t="shared" si="3"/>
        <v>1.4935951908963123E-3</v>
      </c>
      <c r="AO12" s="40">
        <f t="shared" si="4"/>
        <v>7.0003557678787786E-3</v>
      </c>
      <c r="AP12" s="40">
        <f t="shared" si="5"/>
        <v>6.9155981240094687E-3</v>
      </c>
      <c r="AQ12" s="40">
        <f t="shared" si="6"/>
        <v>7.1207399199886053E-3</v>
      </c>
      <c r="AR12" s="40">
        <f>AD12/AD$15</f>
        <v>6.5060100856829646E-3</v>
      </c>
      <c r="AS12" s="40">
        <f>AE12/AE$15</f>
        <v>7.8509463125749149E-3</v>
      </c>
      <c r="AT12" s="40"/>
    </row>
    <row r="13" spans="2:58" s="362" customFormat="1" x14ac:dyDescent="0.2">
      <c r="B13" s="53" t="s">
        <v>167</v>
      </c>
      <c r="C13" s="54">
        <v>0</v>
      </c>
      <c r="D13" s="54">
        <v>0</v>
      </c>
      <c r="E13" s="54">
        <v>0</v>
      </c>
      <c r="F13" s="54"/>
      <c r="G13" s="54"/>
      <c r="H13" s="54"/>
      <c r="I13" s="54"/>
      <c r="J13" s="54"/>
      <c r="K13" s="55"/>
      <c r="L13" s="55"/>
      <c r="M13" s="55"/>
      <c r="N13" s="363"/>
      <c r="O13" s="365">
        <f t="shared" si="7"/>
        <v>0</v>
      </c>
      <c r="P13" s="31"/>
      <c r="Q13" s="27"/>
      <c r="R13" s="71" t="s">
        <v>171</v>
      </c>
      <c r="S13" s="57">
        <v>0</v>
      </c>
      <c r="T13" s="57">
        <v>0</v>
      </c>
      <c r="U13" s="57">
        <v>0</v>
      </c>
      <c r="V13" s="57">
        <v>0</v>
      </c>
      <c r="W13" s="57">
        <v>0</v>
      </c>
      <c r="X13" s="57">
        <v>0</v>
      </c>
      <c r="Y13" s="57">
        <v>0</v>
      </c>
      <c r="Z13" s="57">
        <v>0.44033</v>
      </c>
      <c r="AA13" s="64">
        <f>O60</f>
        <v>4.52034</v>
      </c>
      <c r="AB13" s="57">
        <f t="shared" si="0"/>
        <v>87.053550000000001</v>
      </c>
      <c r="AC13" s="57">
        <f t="shared" si="1"/>
        <v>377.70969000000008</v>
      </c>
      <c r="AD13" s="57">
        <f t="shared" si="2"/>
        <v>570.28816000000006</v>
      </c>
      <c r="AE13" s="58">
        <f>SUMIF($B$3:$B$15,$R13,$I$3:$I$15)+SUMIF($B$3:$B$15,$R13,$J$3:$J$15)+SUMIF($B$3:$B$15,$R13,$K$3:$K$15)</f>
        <v>223.33786000000001</v>
      </c>
      <c r="AF13" s="27"/>
      <c r="AG13" s="73" t="s">
        <v>171</v>
      </c>
      <c r="AH13" s="40">
        <v>0</v>
      </c>
      <c r="AI13" s="40">
        <v>0</v>
      </c>
      <c r="AJ13" s="40">
        <v>0</v>
      </c>
      <c r="AK13" s="40">
        <v>0</v>
      </c>
      <c r="AL13" s="40">
        <v>0</v>
      </c>
      <c r="AM13" s="40">
        <v>0</v>
      </c>
      <c r="AN13" s="40">
        <f t="shared" si="3"/>
        <v>2.6279481455107722E-5</v>
      </c>
      <c r="AO13" s="40">
        <f t="shared" si="4"/>
        <v>2.6224979137669225E-4</v>
      </c>
      <c r="AP13" s="40">
        <f t="shared" si="5"/>
        <v>4.925400889103787E-3</v>
      </c>
      <c r="AQ13" s="40">
        <f t="shared" si="6"/>
        <v>2.0085482674111286E-2</v>
      </c>
      <c r="AR13" s="40">
        <f>AD13/AD$15</f>
        <v>3.8957507214488554E-2</v>
      </c>
      <c r="AS13" s="40">
        <f t="shared" si="9"/>
        <v>4.5914748812216376E-2</v>
      </c>
      <c r="AT13" s="40"/>
      <c r="AU13" s="74"/>
    </row>
    <row r="14" spans="2:58" s="362" customFormat="1" x14ac:dyDescent="0.2">
      <c r="B14" s="53" t="s">
        <v>171</v>
      </c>
      <c r="C14" s="54">
        <v>49.704549999999998</v>
      </c>
      <c r="D14" s="54">
        <v>54.915239999999997</v>
      </c>
      <c r="E14" s="54">
        <v>68.396100000000004</v>
      </c>
      <c r="F14" s="54">
        <v>59.457059999999998</v>
      </c>
      <c r="G14" s="54">
        <v>58.543129999999998</v>
      </c>
      <c r="H14" s="54">
        <v>55.934220000000003</v>
      </c>
      <c r="I14" s="54">
        <v>61.851649999999999</v>
      </c>
      <c r="J14" s="54">
        <v>75.192859999999996</v>
      </c>
      <c r="K14" s="55">
        <v>86.293350000000004</v>
      </c>
      <c r="L14" s="55"/>
      <c r="M14" s="55"/>
      <c r="N14" s="363"/>
      <c r="O14" s="365">
        <f t="shared" si="7"/>
        <v>570.28816000000006</v>
      </c>
      <c r="P14" s="31"/>
      <c r="Q14" s="27"/>
      <c r="R14" s="71" t="s">
        <v>318</v>
      </c>
      <c r="S14" s="64"/>
      <c r="T14" s="64"/>
      <c r="U14" s="64"/>
      <c r="V14" s="64"/>
      <c r="W14" s="64"/>
      <c r="X14" s="64"/>
      <c r="Y14" s="64"/>
      <c r="Z14" s="64"/>
      <c r="AA14" s="64">
        <f>O54</f>
        <v>0</v>
      </c>
      <c r="AB14" s="57">
        <f t="shared" si="0"/>
        <v>215.33991999999998</v>
      </c>
      <c r="AC14" s="57">
        <f t="shared" si="1"/>
        <v>232.21853999999999</v>
      </c>
      <c r="AD14" s="57">
        <f t="shared" si="2"/>
        <v>174.82529</v>
      </c>
      <c r="AE14" s="58">
        <f t="shared" si="10"/>
        <v>57.673169999999999</v>
      </c>
      <c r="AF14" s="27"/>
      <c r="AG14" s="73" t="s">
        <v>318</v>
      </c>
      <c r="AH14" s="40"/>
      <c r="AI14" s="40"/>
      <c r="AJ14" s="40"/>
      <c r="AK14" s="40"/>
      <c r="AL14" s="40"/>
      <c r="AM14" s="40"/>
      <c r="AN14" s="40"/>
      <c r="AO14" s="40">
        <f t="shared" si="4"/>
        <v>0</v>
      </c>
      <c r="AP14" s="40">
        <f t="shared" si="5"/>
        <v>1.2183712593312256E-2</v>
      </c>
      <c r="AQ14" s="40">
        <f t="shared" si="6"/>
        <v>1.2348694209506293E-2</v>
      </c>
      <c r="AR14" s="40">
        <f t="shared" si="8"/>
        <v>1.1942659823851247E-2</v>
      </c>
      <c r="AS14" s="40">
        <f t="shared" si="9"/>
        <v>1.1856696010941688E-2</v>
      </c>
      <c r="AT14" s="40"/>
      <c r="AU14" s="74"/>
    </row>
    <row r="15" spans="2:58" s="362" customFormat="1" x14ac:dyDescent="0.2">
      <c r="B15" s="45" t="s">
        <v>44</v>
      </c>
      <c r="C15" s="54">
        <f>+SUM(C3:C14)</f>
        <v>1622.0069099999996</v>
      </c>
      <c r="D15" s="54">
        <f>+SUM(D3:D14)</f>
        <v>1590.9616200000003</v>
      </c>
      <c r="E15" s="54">
        <f t="shared" ref="E15:K15" si="11">+SUM(E3:E14)</f>
        <v>1673.9305499999998</v>
      </c>
      <c r="F15" s="54">
        <f>+SUM(F3:F14)</f>
        <v>1561.34969</v>
      </c>
      <c r="G15" s="54">
        <f t="shared" si="11"/>
        <v>1674.8093499999998</v>
      </c>
      <c r="H15" s="54">
        <f t="shared" si="11"/>
        <v>1651.4793599999996</v>
      </c>
      <c r="I15" s="54">
        <f t="shared" si="11"/>
        <v>1607.5552500000003</v>
      </c>
      <c r="J15" s="54">
        <f t="shared" si="11"/>
        <v>1638.8462399999999</v>
      </c>
      <c r="K15" s="54">
        <f t="shared" si="11"/>
        <v>1617.7841099999998</v>
      </c>
      <c r="L15" s="55"/>
      <c r="M15" s="55"/>
      <c r="N15" s="363"/>
      <c r="O15" s="365">
        <f>+SUM(C15:N15)</f>
        <v>14638.72308</v>
      </c>
      <c r="P15" s="31"/>
      <c r="Q15" s="27"/>
      <c r="R15" s="77" t="s">
        <v>44</v>
      </c>
      <c r="S15" s="78">
        <v>12657.315439999998</v>
      </c>
      <c r="T15" s="78">
        <v>13236.012859999997</v>
      </c>
      <c r="U15" s="78">
        <v>13945.778419999999</v>
      </c>
      <c r="V15" s="78">
        <v>14502.34247</v>
      </c>
      <c r="W15" s="78">
        <v>14906.76892</v>
      </c>
      <c r="X15" s="78">
        <v>15100.07645</v>
      </c>
      <c r="Y15" s="78">
        <v>15889.13826</v>
      </c>
      <c r="Z15" s="78">
        <v>16755.657860000003</v>
      </c>
      <c r="AA15" s="78">
        <f>SUM(AA3:AA14)</f>
        <v>17236.772530000002</v>
      </c>
      <c r="AB15" s="78">
        <f>SUM(AB3:AB14)</f>
        <v>17674.409039999999</v>
      </c>
      <c r="AC15" s="78">
        <f>SUM(AC3:AC14)</f>
        <v>18805.108950000002</v>
      </c>
      <c r="AD15" s="78">
        <f>+SUM(AD3:AD14)</f>
        <v>14638.72308</v>
      </c>
      <c r="AE15" s="58">
        <f t="shared" si="10"/>
        <v>4864.1855999999998</v>
      </c>
      <c r="AF15" s="27"/>
      <c r="AG15" s="43" t="s">
        <v>49</v>
      </c>
      <c r="AH15" s="37">
        <v>13236.012859999997</v>
      </c>
      <c r="AI15" s="37">
        <v>13945.778419999999</v>
      </c>
      <c r="AJ15" s="37">
        <v>14502.34247</v>
      </c>
      <c r="AK15" s="37">
        <v>14906.76892</v>
      </c>
      <c r="AL15" s="37">
        <v>15100.07645</v>
      </c>
      <c r="AM15" s="37">
        <v>15889.13826</v>
      </c>
      <c r="AN15" s="37">
        <v>16755.657860000003</v>
      </c>
      <c r="AO15" s="37">
        <f>AA15</f>
        <v>17236.772530000002</v>
      </c>
      <c r="AP15" s="37">
        <f>AB15</f>
        <v>17674.409039999999</v>
      </c>
      <c r="AQ15" s="37">
        <f>AC15</f>
        <v>18805.108950000002</v>
      </c>
      <c r="AR15" s="37">
        <f>AD15</f>
        <v>14638.72308</v>
      </c>
      <c r="AS15" s="37">
        <f>AE15</f>
        <v>4864.1855999999998</v>
      </c>
      <c r="AT15" s="44"/>
      <c r="AU15" s="74"/>
    </row>
    <row r="16" spans="2:58" ht="12.75" customHeight="1" x14ac:dyDescent="0.2">
      <c r="R16" s="27"/>
      <c r="S16" s="27"/>
      <c r="T16" s="27"/>
      <c r="U16" s="27"/>
      <c r="V16" s="27"/>
      <c r="W16" s="27"/>
      <c r="X16" s="27"/>
      <c r="Y16" s="80"/>
      <c r="Z16" s="27"/>
      <c r="AA16" s="27"/>
      <c r="AB16" s="27"/>
      <c r="AC16" s="27"/>
      <c r="AD16" s="27"/>
      <c r="AE16" s="27"/>
      <c r="AF16" s="27"/>
      <c r="AG16" s="27"/>
      <c r="AH16" s="27"/>
      <c r="AI16" s="27"/>
      <c r="AJ16" s="27"/>
      <c r="AK16" s="27"/>
      <c r="AL16" s="27"/>
      <c r="AM16" s="27"/>
      <c r="AN16" s="27"/>
      <c r="AO16" s="27"/>
      <c r="AP16" s="27"/>
      <c r="AQ16" s="27"/>
      <c r="AR16" s="27"/>
      <c r="AS16" s="27"/>
      <c r="AT16" s="27"/>
    </row>
    <row r="17" spans="2:52" x14ac:dyDescent="0.2">
      <c r="B17" s="45" t="s">
        <v>30</v>
      </c>
      <c r="C17" s="45" t="s">
        <v>20</v>
      </c>
      <c r="D17" s="45" t="s">
        <v>21</v>
      </c>
      <c r="E17" s="45" t="s">
        <v>22</v>
      </c>
      <c r="F17" s="45" t="s">
        <v>23</v>
      </c>
      <c r="G17" s="45" t="s">
        <v>24</v>
      </c>
      <c r="H17" s="45" t="s">
        <v>25</v>
      </c>
      <c r="I17" s="45" t="s">
        <v>31</v>
      </c>
      <c r="J17" s="45" t="s">
        <v>32</v>
      </c>
      <c r="K17" s="45" t="s">
        <v>33</v>
      </c>
      <c r="L17" s="45" t="s">
        <v>34</v>
      </c>
      <c r="M17" s="45" t="s">
        <v>35</v>
      </c>
      <c r="N17" s="45" t="s">
        <v>36</v>
      </c>
      <c r="O17" s="45" t="s">
        <v>401</v>
      </c>
      <c r="R17" s="27"/>
      <c r="S17" s="27"/>
      <c r="T17" s="27"/>
      <c r="U17" s="27"/>
      <c r="V17" s="27"/>
      <c r="W17" s="27"/>
      <c r="X17" s="27"/>
      <c r="Y17" s="27"/>
      <c r="Z17" s="27"/>
      <c r="AA17" s="27"/>
      <c r="AB17" s="27"/>
      <c r="AC17" s="27"/>
      <c r="AD17" s="27"/>
      <c r="AE17" s="575"/>
      <c r="AF17" s="27"/>
      <c r="AG17" s="2" t="s">
        <v>30</v>
      </c>
      <c r="AH17" s="5">
        <v>2006</v>
      </c>
      <c r="AI17" s="5">
        <v>2007</v>
      </c>
      <c r="AJ17" s="5">
        <v>2008</v>
      </c>
      <c r="AK17" s="5">
        <v>2009</v>
      </c>
      <c r="AL17" s="5">
        <v>2010</v>
      </c>
      <c r="AM17" s="5">
        <v>2011</v>
      </c>
      <c r="AN17" s="5">
        <v>2012</v>
      </c>
      <c r="AO17" s="5">
        <v>2013</v>
      </c>
      <c r="AP17" s="5">
        <v>2014</v>
      </c>
      <c r="AQ17" s="51">
        <v>2015</v>
      </c>
      <c r="AR17" s="51">
        <v>2016</v>
      </c>
      <c r="AS17" s="38" t="s">
        <v>234</v>
      </c>
      <c r="AT17" s="38"/>
      <c r="AU17" s="52"/>
      <c r="AV17" s="52"/>
      <c r="AW17" s="52"/>
      <c r="AX17" s="52"/>
    </row>
    <row r="18" spans="2:52" x14ac:dyDescent="0.2">
      <c r="B18" s="53" t="s">
        <v>38</v>
      </c>
      <c r="C18" s="54">
        <v>1211.9802400000001</v>
      </c>
      <c r="D18" s="54">
        <v>1154.6441600000001</v>
      </c>
      <c r="E18" s="54">
        <v>1182.45622</v>
      </c>
      <c r="F18" s="54">
        <v>1132.0719200000001</v>
      </c>
      <c r="G18" s="54">
        <v>1193.35826</v>
      </c>
      <c r="H18" s="54">
        <v>1105.1606999999999</v>
      </c>
      <c r="I18" s="54">
        <v>1062.4876200000001</v>
      </c>
      <c r="J18" s="54">
        <v>1150.5986600000001</v>
      </c>
      <c r="K18" s="55">
        <v>1245.2262000000001</v>
      </c>
      <c r="L18" s="55">
        <v>1205.20857</v>
      </c>
      <c r="M18" s="55">
        <v>1215.22092</v>
      </c>
      <c r="N18" s="55">
        <v>1317.60205</v>
      </c>
      <c r="O18" s="54">
        <f>SUM(C18:N18)</f>
        <v>14176.015520000001</v>
      </c>
      <c r="R18" s="361"/>
      <c r="S18" s="27"/>
      <c r="T18" s="27"/>
      <c r="U18" s="27"/>
      <c r="V18" s="27"/>
      <c r="W18" s="27"/>
      <c r="X18" s="27"/>
      <c r="Y18" s="27"/>
      <c r="Z18" s="84"/>
      <c r="AA18" s="27"/>
      <c r="AB18" s="27"/>
      <c r="AC18" s="27"/>
      <c r="AD18" s="27"/>
      <c r="AE18" s="27"/>
      <c r="AF18" s="27"/>
      <c r="AG18" s="39" t="s">
        <v>38</v>
      </c>
      <c r="AH18" s="40">
        <v>0.499287664638912</v>
      </c>
      <c r="AI18" s="40">
        <v>0.57554438757531901</v>
      </c>
      <c r="AJ18" s="40">
        <v>0.58478717128240598</v>
      </c>
      <c r="AK18" s="40">
        <v>0.56614433585786073</v>
      </c>
      <c r="AL18" s="40">
        <v>0.5785786733549948</v>
      </c>
      <c r="AM18" s="40">
        <v>0.69809125004114603</v>
      </c>
      <c r="AN18" s="40">
        <f t="shared" ref="AN18:AS18" si="12">AN4+AN7+AN10</f>
        <v>0.82956802867064494</v>
      </c>
      <c r="AO18" s="40">
        <f t="shared" si="12"/>
        <v>0.81806439433241152</v>
      </c>
      <c r="AP18" s="40">
        <f t="shared" si="12"/>
        <v>0.796381541139211</v>
      </c>
      <c r="AQ18" s="40">
        <f t="shared" si="12"/>
        <v>0.7538385211004055</v>
      </c>
      <c r="AR18" s="40">
        <f>AR4+AR7+AR10</f>
        <v>0.77499475589506117</v>
      </c>
      <c r="AS18" s="40">
        <f t="shared" si="12"/>
        <v>0.78255745833382673</v>
      </c>
      <c r="AT18" s="40"/>
      <c r="AU18" s="60"/>
      <c r="AV18" s="61"/>
      <c r="AW18" s="52"/>
      <c r="AX18" s="52"/>
    </row>
    <row r="19" spans="2:52" x14ac:dyDescent="0.2">
      <c r="B19" s="53" t="s">
        <v>41</v>
      </c>
      <c r="C19" s="54">
        <v>0</v>
      </c>
      <c r="D19" s="54">
        <v>0</v>
      </c>
      <c r="E19" s="54">
        <v>0</v>
      </c>
      <c r="F19" s="54">
        <v>0</v>
      </c>
      <c r="G19" s="54">
        <v>0</v>
      </c>
      <c r="H19" s="54">
        <v>0</v>
      </c>
      <c r="I19" s="54">
        <v>0</v>
      </c>
      <c r="J19" s="54">
        <v>0</v>
      </c>
      <c r="K19" s="55">
        <v>0</v>
      </c>
      <c r="L19" s="55">
        <v>0</v>
      </c>
      <c r="M19" s="55">
        <v>0</v>
      </c>
      <c r="N19" s="55">
        <v>0</v>
      </c>
      <c r="O19" s="54">
        <f>SUM(C19:N19)</f>
        <v>0</v>
      </c>
      <c r="P19" s="94"/>
      <c r="Q19" s="94"/>
      <c r="R19" s="94"/>
      <c r="S19" s="27"/>
      <c r="T19" s="27"/>
      <c r="U19" s="27"/>
      <c r="V19" s="27"/>
      <c r="W19" s="27"/>
      <c r="X19" s="27"/>
      <c r="Y19" s="27"/>
      <c r="Z19" s="27"/>
      <c r="AA19" s="27"/>
      <c r="AB19" s="27"/>
      <c r="AC19" s="27"/>
      <c r="AD19" s="27"/>
      <c r="AE19" s="27"/>
      <c r="AF19" s="27"/>
      <c r="AG19" s="39" t="s">
        <v>42</v>
      </c>
      <c r="AH19" s="40">
        <v>0.48380711908737156</v>
      </c>
      <c r="AI19" s="40">
        <v>0.22564375865079897</v>
      </c>
      <c r="AJ19" s="40">
        <v>0.11812859153918465</v>
      </c>
      <c r="AK19" s="40">
        <v>0.2014331848916861</v>
      </c>
      <c r="AL19" s="40">
        <v>0.26770344795174861</v>
      </c>
      <c r="AM19" s="40">
        <v>0.25827580280618689</v>
      </c>
      <c r="AN19" s="40">
        <f t="shared" ref="AN19:AS19" si="13">AN8</f>
        <v>0.13633939109329601</v>
      </c>
      <c r="AO19" s="40">
        <f t="shared" si="13"/>
        <v>9.3328234575246194E-2</v>
      </c>
      <c r="AP19" s="40">
        <f t="shared" si="13"/>
        <v>0.11128681731584504</v>
      </c>
      <c r="AQ19" s="40">
        <f t="shared" si="13"/>
        <v>0.13527283392846282</v>
      </c>
      <c r="AR19" s="40">
        <f>AR8</f>
        <v>9.7512154045064428E-2</v>
      </c>
      <c r="AS19" s="40">
        <f t="shared" si="13"/>
        <v>0.10765163237192266</v>
      </c>
      <c r="AT19" s="40"/>
      <c r="AU19" s="63"/>
      <c r="AV19" s="61"/>
      <c r="AW19" s="42"/>
      <c r="AX19" s="52"/>
    </row>
    <row r="20" spans="2:52" x14ac:dyDescent="0.2">
      <c r="B20" s="53" t="s">
        <v>170</v>
      </c>
      <c r="C20" s="54">
        <v>11.36561</v>
      </c>
      <c r="D20" s="54">
        <v>10.370760000000001</v>
      </c>
      <c r="E20" s="54">
        <v>10.73606</v>
      </c>
      <c r="F20" s="54">
        <v>11.89819</v>
      </c>
      <c r="G20" s="54">
        <v>12.01042</v>
      </c>
      <c r="H20" s="54">
        <v>11.28116</v>
      </c>
      <c r="I20" s="54">
        <v>11.659129999999999</v>
      </c>
      <c r="J20" s="54">
        <v>10.48251</v>
      </c>
      <c r="K20" s="55">
        <v>11.25324</v>
      </c>
      <c r="L20" s="55">
        <v>11.442349999999999</v>
      </c>
      <c r="M20" s="55">
        <v>10.686</v>
      </c>
      <c r="N20" s="55">
        <v>10.72086</v>
      </c>
      <c r="O20" s="54">
        <f t="shared" ref="O20:O29" si="14">SUM(C20:N20)</f>
        <v>133.90629000000001</v>
      </c>
      <c r="R20" s="27"/>
      <c r="S20" s="27"/>
      <c r="T20" s="27"/>
      <c r="U20" s="27"/>
      <c r="V20" s="27"/>
      <c r="W20" s="27"/>
      <c r="X20" s="27"/>
      <c r="Y20" s="27"/>
      <c r="Z20" s="27"/>
      <c r="AA20" s="27"/>
      <c r="AB20" s="27"/>
      <c r="AC20" s="27"/>
      <c r="AD20" s="27"/>
      <c r="AE20" s="27"/>
      <c r="AF20" s="27"/>
      <c r="AG20" s="39" t="s">
        <v>40</v>
      </c>
      <c r="AH20" s="40">
        <v>1.1636490658411163E-2</v>
      </c>
      <c r="AI20" s="40">
        <v>0.19392382114156667</v>
      </c>
      <c r="AJ20" s="40">
        <v>0.29240665697780893</v>
      </c>
      <c r="AK20" s="40">
        <v>0.22827230691384459</v>
      </c>
      <c r="AL20" s="40">
        <v>0.14995179444935858</v>
      </c>
      <c r="AM20" s="40">
        <v>3.9149608356419452E-2</v>
      </c>
      <c r="AN20" s="40">
        <f t="shared" ref="AN20:AQ20" si="15">AN6+AN9+AN3</f>
        <v>2.7713669846920586E-2</v>
      </c>
      <c r="AO20" s="40">
        <f t="shared" si="15"/>
        <v>7.6811723754876271E-2</v>
      </c>
      <c r="AP20" s="40">
        <f t="shared" si="15"/>
        <v>6.3735889412232377E-2</v>
      </c>
      <c r="AQ20" s="40">
        <f t="shared" si="15"/>
        <v>6.6864103438230807E-2</v>
      </c>
      <c r="AR20" s="40">
        <f>AR6+AR9+AR3</f>
        <v>6.6255936716578701E-2</v>
      </c>
      <c r="AS20" s="40">
        <f>AS6+AS9+AS3</f>
        <v>4.0407849568898022E-2</v>
      </c>
      <c r="AT20" s="40"/>
      <c r="AU20" s="63"/>
      <c r="AV20" s="61"/>
      <c r="AW20" s="42"/>
      <c r="AX20" s="42"/>
    </row>
    <row r="21" spans="2:52" x14ac:dyDescent="0.2">
      <c r="B21" s="53" t="s">
        <v>43</v>
      </c>
      <c r="C21" s="54">
        <v>105.03045</v>
      </c>
      <c r="D21" s="54">
        <v>102.19664</v>
      </c>
      <c r="E21" s="54">
        <v>78.659049999999993</v>
      </c>
      <c r="F21" s="54">
        <v>96.62482</v>
      </c>
      <c r="G21" s="54">
        <v>153.58032</v>
      </c>
      <c r="H21" s="54">
        <v>182.32395</v>
      </c>
      <c r="I21" s="54">
        <v>187.01352</v>
      </c>
      <c r="J21" s="54">
        <v>113.4828</v>
      </c>
      <c r="K21" s="55">
        <v>19.32743</v>
      </c>
      <c r="L21" s="55">
        <v>41.15016</v>
      </c>
      <c r="M21" s="55">
        <v>94.254009999999994</v>
      </c>
      <c r="N21" s="55">
        <v>40.483049999999999</v>
      </c>
      <c r="O21" s="54">
        <f t="shared" si="14"/>
        <v>1214.1261999999999</v>
      </c>
      <c r="Q21" s="94"/>
      <c r="R21" s="27"/>
      <c r="S21" s="27"/>
      <c r="T21" s="27"/>
      <c r="U21" s="27"/>
      <c r="V21" s="27"/>
      <c r="W21" s="27"/>
      <c r="X21" s="27"/>
      <c r="Y21" s="27"/>
      <c r="Z21" s="27"/>
      <c r="AA21" s="27"/>
      <c r="AB21" s="27"/>
      <c r="AC21" s="27"/>
      <c r="AD21" s="27"/>
      <c r="AE21" s="27"/>
      <c r="AF21" s="27"/>
      <c r="AG21" s="41" t="s">
        <v>473</v>
      </c>
      <c r="AH21" s="42">
        <v>0</v>
      </c>
      <c r="AI21" s="42">
        <v>0</v>
      </c>
      <c r="AJ21" s="42">
        <v>0</v>
      </c>
      <c r="AK21" s="42">
        <v>0</v>
      </c>
      <c r="AL21" s="42">
        <v>0</v>
      </c>
      <c r="AM21" s="42">
        <v>0</v>
      </c>
      <c r="AN21" s="42">
        <f>AN11</f>
        <v>0</v>
      </c>
      <c r="AO21" s="42">
        <f>AO11+AO13+AO14</f>
        <v>2.6224979137669225E-4</v>
      </c>
      <c r="AP21" s="42">
        <f>AP13+AP14</f>
        <v>1.7109113482416043E-2</v>
      </c>
      <c r="AQ21" s="42">
        <f>AQ13+AQ14</f>
        <v>3.2434176883617577E-2</v>
      </c>
      <c r="AR21" s="42">
        <f>AR13+AR14</f>
        <v>5.09001670383398E-2</v>
      </c>
      <c r="AS21" s="42">
        <f>AS13+AS14</f>
        <v>5.7771444823158061E-2</v>
      </c>
      <c r="AT21" s="40"/>
      <c r="AU21" s="63"/>
      <c r="AV21" s="61"/>
      <c r="AW21" s="42"/>
      <c r="AX21" s="42"/>
    </row>
    <row r="22" spans="2:52" x14ac:dyDescent="0.2">
      <c r="B22" s="53" t="s">
        <v>40</v>
      </c>
      <c r="C22" s="54">
        <v>0.66693999999999998</v>
      </c>
      <c r="D22" s="54">
        <v>0.67369999999999997</v>
      </c>
      <c r="E22" s="54">
        <v>1.1741299999999999</v>
      </c>
      <c r="F22" s="54">
        <v>1.41194</v>
      </c>
      <c r="G22" s="54">
        <v>1.86426</v>
      </c>
      <c r="H22" s="54">
        <v>1.5516799999999999</v>
      </c>
      <c r="I22" s="54">
        <v>0.82108999999999999</v>
      </c>
      <c r="J22" s="54">
        <v>0.55815000000000003</v>
      </c>
      <c r="K22" s="55">
        <v>0</v>
      </c>
      <c r="L22" s="55">
        <v>0</v>
      </c>
      <c r="M22" s="55">
        <v>0</v>
      </c>
      <c r="N22" s="55">
        <v>0</v>
      </c>
      <c r="O22" s="54">
        <f t="shared" si="14"/>
        <v>8.7218900000000001</v>
      </c>
      <c r="Q22" s="94"/>
      <c r="R22" s="27"/>
      <c r="S22" s="27"/>
      <c r="T22" s="27"/>
      <c r="U22" s="27"/>
      <c r="V22" s="27"/>
      <c r="W22" s="27"/>
      <c r="X22" s="27"/>
      <c r="Y22" s="27"/>
      <c r="Z22" s="27"/>
      <c r="AA22" s="27"/>
      <c r="AB22" s="27"/>
      <c r="AC22" s="27"/>
      <c r="AD22" s="27"/>
      <c r="AE22" s="27"/>
      <c r="AF22" s="27"/>
      <c r="AG22" s="39" t="s">
        <v>173</v>
      </c>
      <c r="AH22" s="40">
        <v>5.2687256153058776E-3</v>
      </c>
      <c r="AI22" s="40">
        <v>4.888032632315408E-3</v>
      </c>
      <c r="AJ22" s="40">
        <v>4.6775802006005177E-3</v>
      </c>
      <c r="AK22" s="40">
        <v>4.150172336608542E-3</v>
      </c>
      <c r="AL22" s="40">
        <v>3.7660842438979832E-3</v>
      </c>
      <c r="AM22" s="40">
        <v>4.4833387962475947E-3</v>
      </c>
      <c r="AN22" s="40">
        <f t="shared" ref="AN22:AS22" si="16">AN5</f>
        <v>4.8590357167868307E-3</v>
      </c>
      <c r="AO22" s="40">
        <f t="shared" si="16"/>
        <v>4.5330417782104351E-3</v>
      </c>
      <c r="AP22" s="40">
        <f t="shared" si="16"/>
        <v>4.5710405262862474E-3</v>
      </c>
      <c r="AQ22" s="40">
        <f t="shared" si="16"/>
        <v>4.4696247292946413E-3</v>
      </c>
      <c r="AR22" s="40">
        <f>AR5</f>
        <v>3.8309762192728085E-3</v>
      </c>
      <c r="AS22" s="40">
        <f t="shared" si="16"/>
        <v>3.7606685896196062E-3</v>
      </c>
      <c r="AT22" s="42"/>
      <c r="AU22" s="60"/>
      <c r="AV22" s="52"/>
      <c r="AW22" s="42"/>
      <c r="AX22" s="42"/>
    </row>
    <row r="23" spans="2:52" x14ac:dyDescent="0.2">
      <c r="B23" s="65" t="s">
        <v>318</v>
      </c>
      <c r="C23" s="54">
        <v>22.597999999999999</v>
      </c>
      <c r="D23" s="54">
        <v>20.64048</v>
      </c>
      <c r="E23" s="54">
        <v>20.74006</v>
      </c>
      <c r="F23" s="54">
        <v>16.1097</v>
      </c>
      <c r="G23" s="54">
        <v>17.0533</v>
      </c>
      <c r="H23" s="54">
        <v>16.826979999999999</v>
      </c>
      <c r="I23" s="54">
        <v>19.235009999999999</v>
      </c>
      <c r="J23" s="54">
        <v>20.332930000000001</v>
      </c>
      <c r="K23" s="55">
        <v>18.465630000000001</v>
      </c>
      <c r="L23" s="55">
        <v>18.123560000000001</v>
      </c>
      <c r="M23" s="55">
        <v>20.94032</v>
      </c>
      <c r="N23" s="55">
        <v>21.152570000000001</v>
      </c>
      <c r="O23" s="54">
        <f t="shared" si="14"/>
        <v>232.21853999999999</v>
      </c>
      <c r="R23" s="27"/>
      <c r="S23" s="27"/>
      <c r="T23" s="27"/>
      <c r="U23" s="27"/>
      <c r="V23" s="27"/>
      <c r="W23" s="27"/>
      <c r="X23" s="27"/>
      <c r="Y23" s="27"/>
      <c r="Z23" s="27"/>
      <c r="AA23" s="27"/>
      <c r="AB23" s="27"/>
      <c r="AC23" s="27"/>
      <c r="AD23" s="27"/>
      <c r="AE23" s="27"/>
      <c r="AF23" s="27"/>
      <c r="AG23" s="41" t="s">
        <v>170</v>
      </c>
      <c r="AH23" s="42">
        <v>0</v>
      </c>
      <c r="AI23" s="42">
        <v>0</v>
      </c>
      <c r="AJ23" s="42">
        <v>0</v>
      </c>
      <c r="AK23" s="42">
        <v>0</v>
      </c>
      <c r="AL23" s="42">
        <v>0</v>
      </c>
      <c r="AM23" s="42">
        <v>0</v>
      </c>
      <c r="AN23" s="42">
        <f t="shared" ref="AN23:AS23" si="17">AN12</f>
        <v>1.4935951908963123E-3</v>
      </c>
      <c r="AO23" s="42">
        <f t="shared" si="17"/>
        <v>7.0003557678787786E-3</v>
      </c>
      <c r="AP23" s="42">
        <f t="shared" si="17"/>
        <v>6.9155981240094687E-3</v>
      </c>
      <c r="AQ23" s="42">
        <f t="shared" si="17"/>
        <v>7.1207399199886053E-3</v>
      </c>
      <c r="AR23" s="42">
        <f>AR12</f>
        <v>6.5060100856829646E-3</v>
      </c>
      <c r="AS23" s="42">
        <f t="shared" si="17"/>
        <v>7.8509463125749149E-3</v>
      </c>
      <c r="AT23" s="42"/>
      <c r="AU23" s="60"/>
      <c r="AV23" s="52"/>
      <c r="AW23" s="42"/>
      <c r="AX23" s="42"/>
    </row>
    <row r="24" spans="2:52" x14ac:dyDescent="0.2">
      <c r="B24" s="53" t="s">
        <v>37</v>
      </c>
      <c r="C24" s="54">
        <v>4.9504000000000001</v>
      </c>
      <c r="D24" s="54">
        <v>5.0621999999999998</v>
      </c>
      <c r="E24" s="54">
        <v>6.1442300000000003</v>
      </c>
      <c r="F24" s="54">
        <v>6.3925700000000001</v>
      </c>
      <c r="G24" s="54">
        <v>8.4971300000000003</v>
      </c>
      <c r="H24" s="54">
        <v>2.1187399999999998</v>
      </c>
      <c r="I24" s="54">
        <v>4.0680000000000001E-2</v>
      </c>
      <c r="J24" s="54">
        <v>0.17133999999999999</v>
      </c>
      <c r="K24" s="55">
        <v>0.18335000000000001</v>
      </c>
      <c r="L24" s="55">
        <v>0.21035999999999999</v>
      </c>
      <c r="M24" s="55">
        <v>0.41105000000000003</v>
      </c>
      <c r="N24" s="55">
        <v>0.35660999999999998</v>
      </c>
      <c r="O24" s="54">
        <f t="shared" si="14"/>
        <v>34.538660000000007</v>
      </c>
      <c r="R24" s="27"/>
      <c r="S24" s="27"/>
      <c r="T24" s="27"/>
      <c r="U24" s="27"/>
      <c r="V24" s="27"/>
      <c r="W24" s="27"/>
      <c r="X24" s="27"/>
      <c r="Y24" s="27"/>
      <c r="Z24" s="27"/>
      <c r="AA24" s="27"/>
      <c r="AB24" s="27"/>
      <c r="AC24" s="27"/>
      <c r="AD24" s="27"/>
      <c r="AE24" s="27"/>
      <c r="AF24" s="27"/>
      <c r="AG24" s="43" t="s">
        <v>49</v>
      </c>
      <c r="AH24" s="37">
        <v>13236.012859999997</v>
      </c>
      <c r="AI24" s="37">
        <v>13945.778419999999</v>
      </c>
      <c r="AJ24" s="37">
        <v>14502.34247</v>
      </c>
      <c r="AK24" s="37">
        <v>14906.76892</v>
      </c>
      <c r="AL24" s="37">
        <v>15100.07645</v>
      </c>
      <c r="AM24" s="37">
        <v>15889.13826</v>
      </c>
      <c r="AN24" s="37">
        <v>16755.657860000003</v>
      </c>
      <c r="AO24" s="37">
        <f>AO15</f>
        <v>17236.772530000002</v>
      </c>
      <c r="AP24" s="37">
        <f>AP15</f>
        <v>17674.409039999999</v>
      </c>
      <c r="AQ24" s="37">
        <f>AQ15</f>
        <v>18805.108950000002</v>
      </c>
      <c r="AR24" s="37">
        <f>AR15</f>
        <v>14638.72308</v>
      </c>
      <c r="AS24" s="37">
        <f>AS15</f>
        <v>4864.1855999999998</v>
      </c>
      <c r="AT24" s="44"/>
      <c r="AU24" s="66"/>
      <c r="AV24" s="52"/>
      <c r="AW24" s="42"/>
      <c r="AX24" s="42"/>
    </row>
    <row r="25" spans="2:52" x14ac:dyDescent="0.2">
      <c r="B25" s="53" t="s">
        <v>42</v>
      </c>
      <c r="C25" s="54">
        <v>201.40231</v>
      </c>
      <c r="D25" s="54">
        <v>108.9935</v>
      </c>
      <c r="E25" s="54">
        <v>172.81960000000001</v>
      </c>
      <c r="F25" s="54">
        <v>233.25903</v>
      </c>
      <c r="G25" s="54">
        <v>156.98152999999999</v>
      </c>
      <c r="H25" s="54">
        <v>214.57316</v>
      </c>
      <c r="I25" s="54">
        <v>230.28318999999999</v>
      </c>
      <c r="J25" s="54">
        <v>237.82759999999999</v>
      </c>
      <c r="K25" s="55">
        <v>241.53462999999999</v>
      </c>
      <c r="L25" s="55">
        <v>358.46382</v>
      </c>
      <c r="M25" s="55">
        <v>192.72105999999999</v>
      </c>
      <c r="N25" s="55">
        <v>194.96095</v>
      </c>
      <c r="O25" s="54">
        <f t="shared" si="14"/>
        <v>2543.8203800000001</v>
      </c>
      <c r="P25" s="94"/>
      <c r="Q25" s="94"/>
      <c r="R25" s="27"/>
      <c r="S25" s="27"/>
      <c r="T25" s="27"/>
      <c r="U25" s="27"/>
      <c r="V25" s="27"/>
      <c r="W25" s="27"/>
      <c r="X25" s="27"/>
      <c r="Y25" s="27"/>
      <c r="Z25" s="27"/>
      <c r="AA25" s="27"/>
      <c r="AB25" s="27"/>
      <c r="AC25" s="27"/>
      <c r="AD25" s="27"/>
      <c r="AE25" s="27"/>
      <c r="AF25" s="27"/>
      <c r="AG25" s="52"/>
      <c r="AH25" s="87">
        <v>1.0000000000000002</v>
      </c>
      <c r="AI25" s="87">
        <v>1</v>
      </c>
      <c r="AJ25" s="87">
        <v>1.0000000000000002</v>
      </c>
      <c r="AK25" s="87">
        <v>0.99999999999999989</v>
      </c>
      <c r="AL25" s="87">
        <v>1</v>
      </c>
      <c r="AM25" s="87">
        <v>1</v>
      </c>
      <c r="AN25" s="87">
        <v>1</v>
      </c>
      <c r="AO25" s="87">
        <v>1</v>
      </c>
      <c r="AP25" s="87">
        <f>SUM(AP18:AP23)</f>
        <v>1.0000000000000002</v>
      </c>
      <c r="AQ25" s="87">
        <f>SUM(AQ18:AQ23)</f>
        <v>1</v>
      </c>
      <c r="AR25" s="87">
        <f>SUM(AR18:AR23)</f>
        <v>0.99999999999999989</v>
      </c>
      <c r="AS25" s="87">
        <f>SUM(AS18:AS23)</f>
        <v>1</v>
      </c>
      <c r="AT25" s="87"/>
      <c r="AU25" s="60"/>
      <c r="AV25" s="69"/>
      <c r="AW25" s="42"/>
      <c r="AX25" s="42"/>
      <c r="AZ25" s="70"/>
    </row>
    <row r="26" spans="2:52" x14ac:dyDescent="0.2">
      <c r="B26" s="53" t="s">
        <v>45</v>
      </c>
      <c r="C26" s="54">
        <v>6.6933499999999997</v>
      </c>
      <c r="D26" s="54">
        <v>6.56419</v>
      </c>
      <c r="E26" s="54">
        <v>7.7672999999999996</v>
      </c>
      <c r="F26" s="54">
        <v>6.7686999999999999</v>
      </c>
      <c r="G26" s="54">
        <v>6.5806699999999996</v>
      </c>
      <c r="H26" s="54">
        <v>6.2950499999999998</v>
      </c>
      <c r="I26" s="54">
        <v>6.8235999999999999</v>
      </c>
      <c r="J26" s="54">
        <v>6.8753599999999997</v>
      </c>
      <c r="K26" s="55">
        <v>7.0781700000000001</v>
      </c>
      <c r="L26" s="55">
        <v>7.8616000000000001</v>
      </c>
      <c r="M26" s="55">
        <v>7.2781200000000004</v>
      </c>
      <c r="N26" s="55">
        <v>7.4656700000000003</v>
      </c>
      <c r="O26" s="54">
        <f t="shared" si="14"/>
        <v>84.051779999999994</v>
      </c>
      <c r="R26" s="27"/>
      <c r="S26" s="27"/>
      <c r="T26" s="27"/>
      <c r="U26" s="27"/>
      <c r="V26" s="27"/>
      <c r="W26" s="27"/>
      <c r="X26" s="27"/>
      <c r="Y26" s="27"/>
      <c r="Z26" s="27"/>
      <c r="AA26" s="27"/>
      <c r="AB26" s="27"/>
      <c r="AC26" s="27"/>
      <c r="AD26" s="27"/>
      <c r="AE26" s="27"/>
      <c r="AF26" s="27"/>
      <c r="AG26" s="27"/>
      <c r="AH26" s="27"/>
      <c r="AI26" s="27"/>
      <c r="AJ26" s="27"/>
      <c r="AK26" s="27"/>
      <c r="AL26" s="27"/>
      <c r="AM26" s="27"/>
      <c r="AN26" s="27"/>
      <c r="AO26" s="84"/>
      <c r="AP26" s="84"/>
      <c r="AQ26" s="84"/>
      <c r="AR26" s="84"/>
      <c r="AS26" s="84"/>
      <c r="AT26" s="84"/>
      <c r="AU26" s="66"/>
      <c r="AV26" s="27"/>
      <c r="AW26" s="27"/>
      <c r="AX26" s="27"/>
    </row>
    <row r="27" spans="2:52" x14ac:dyDescent="0.2">
      <c r="B27" s="53" t="s">
        <v>168</v>
      </c>
      <c r="C27" s="54">
        <v>0</v>
      </c>
      <c r="D27" s="54">
        <v>0</v>
      </c>
      <c r="E27" s="54">
        <v>0</v>
      </c>
      <c r="F27" s="54">
        <v>0</v>
      </c>
      <c r="G27" s="54">
        <v>0</v>
      </c>
      <c r="H27" s="54">
        <v>0</v>
      </c>
      <c r="I27" s="54">
        <v>0</v>
      </c>
      <c r="J27" s="54">
        <v>0</v>
      </c>
      <c r="K27" s="55">
        <v>0</v>
      </c>
      <c r="L27" s="55">
        <v>0</v>
      </c>
      <c r="M27" s="55">
        <v>0</v>
      </c>
      <c r="N27" s="55">
        <v>0</v>
      </c>
      <c r="O27" s="54">
        <f t="shared" si="14"/>
        <v>0</v>
      </c>
      <c r="R27" s="27"/>
      <c r="S27" s="27"/>
      <c r="T27" s="27"/>
      <c r="U27" s="27"/>
      <c r="V27" s="27"/>
      <c r="W27" s="27"/>
      <c r="X27" s="27"/>
      <c r="Y27" s="27"/>
      <c r="Z27" s="27"/>
      <c r="AA27" s="27"/>
      <c r="AB27" s="27"/>
      <c r="AC27" s="27"/>
      <c r="AD27" s="27"/>
      <c r="AE27" s="27"/>
      <c r="AF27" s="27"/>
      <c r="AT27" s="88"/>
      <c r="AU27" s="27"/>
      <c r="AV27" s="27"/>
      <c r="AW27" s="27"/>
      <c r="AX27" s="27"/>
    </row>
    <row r="28" spans="2:52" x14ac:dyDescent="0.2">
      <c r="B28" s="53" t="s">
        <v>167</v>
      </c>
      <c r="C28" s="54">
        <v>0</v>
      </c>
      <c r="D28" s="54">
        <v>0</v>
      </c>
      <c r="E28" s="54">
        <v>0</v>
      </c>
      <c r="F28" s="54">
        <v>0</v>
      </c>
      <c r="G28" s="54">
        <v>0</v>
      </c>
      <c r="H28" s="54">
        <v>0</v>
      </c>
      <c r="I28" s="54">
        <v>0</v>
      </c>
      <c r="J28" s="54">
        <v>0</v>
      </c>
      <c r="K28" s="55">
        <v>0</v>
      </c>
      <c r="L28" s="55">
        <v>0</v>
      </c>
      <c r="M28" s="55">
        <v>0</v>
      </c>
      <c r="N28" s="55">
        <v>0</v>
      </c>
      <c r="O28" s="54">
        <f t="shared" si="14"/>
        <v>0</v>
      </c>
      <c r="R28" s="27"/>
      <c r="AU28" s="52" t="s">
        <v>223</v>
      </c>
      <c r="AV28" s="52" t="s">
        <v>62</v>
      </c>
      <c r="AW28" s="52" t="s">
        <v>63</v>
      </c>
      <c r="AX28" s="52" t="s">
        <v>64</v>
      </c>
    </row>
    <row r="29" spans="2:52" x14ac:dyDescent="0.2">
      <c r="B29" s="53" t="s">
        <v>171</v>
      </c>
      <c r="C29" s="54">
        <v>25.890799999999999</v>
      </c>
      <c r="D29" s="54">
        <v>23.098130000000001</v>
      </c>
      <c r="E29" s="54">
        <v>21.98781</v>
      </c>
      <c r="F29" s="54">
        <v>24.08408</v>
      </c>
      <c r="G29" s="54">
        <v>26.583490000000001</v>
      </c>
      <c r="H29" s="54">
        <v>23.745470000000001</v>
      </c>
      <c r="I29" s="54">
        <v>29.526109999999999</v>
      </c>
      <c r="J29" s="54">
        <v>34.36204</v>
      </c>
      <c r="K29" s="55">
        <v>40.253070000000001</v>
      </c>
      <c r="L29" s="55">
        <v>41.475450000000002</v>
      </c>
      <c r="M29" s="55">
        <v>44.450119999999998</v>
      </c>
      <c r="N29" s="55">
        <v>42.253120000000003</v>
      </c>
      <c r="O29" s="54">
        <f t="shared" si="14"/>
        <v>377.70969000000008</v>
      </c>
      <c r="R29" s="361"/>
      <c r="S29" s="27"/>
      <c r="T29" s="27"/>
      <c r="U29" s="27"/>
      <c r="V29" s="27"/>
      <c r="W29" s="27"/>
      <c r="X29" s="27"/>
      <c r="Y29" s="27"/>
      <c r="Z29" s="27"/>
      <c r="AA29" s="27"/>
      <c r="AB29" s="27"/>
      <c r="AC29" s="27"/>
      <c r="AD29" s="27"/>
      <c r="AE29" s="27"/>
      <c r="AF29" s="27"/>
      <c r="AG29" s="27"/>
      <c r="AH29" s="27"/>
      <c r="AI29" s="27"/>
      <c r="AJ29" s="27"/>
      <c r="AK29" s="27"/>
      <c r="AL29" s="27"/>
      <c r="AM29" s="27"/>
      <c r="AO29" s="27"/>
      <c r="AP29" s="27"/>
      <c r="AQ29" s="27"/>
      <c r="AR29" s="27"/>
      <c r="AS29" s="27"/>
      <c r="AT29" s="27"/>
      <c r="AU29" s="74" t="s">
        <v>227</v>
      </c>
      <c r="AV29" s="75">
        <f>SUM(I76:K76)</f>
        <v>4126.8245099999995</v>
      </c>
      <c r="AW29" s="76"/>
      <c r="AX29" s="76"/>
    </row>
    <row r="30" spans="2:52" x14ac:dyDescent="0.2">
      <c r="B30" s="45" t="s">
        <v>44</v>
      </c>
      <c r="C30" s="54">
        <v>1590.5780999999999</v>
      </c>
      <c r="D30" s="54">
        <v>1432.2437600000001</v>
      </c>
      <c r="E30" s="54">
        <v>1502.4844599999999</v>
      </c>
      <c r="F30" s="54">
        <v>1528.62095</v>
      </c>
      <c r="G30" s="54">
        <v>1576.50938</v>
      </c>
      <c r="H30" s="54">
        <v>1563.87689</v>
      </c>
      <c r="I30" s="54">
        <v>1547.88995</v>
      </c>
      <c r="J30" s="54">
        <v>1574.69139</v>
      </c>
      <c r="K30" s="55">
        <v>1583.3217199999999</v>
      </c>
      <c r="L30" s="55">
        <v>1683.93587</v>
      </c>
      <c r="M30" s="55">
        <v>1585.9616000000001</v>
      </c>
      <c r="N30" s="55">
        <v>1634.99488</v>
      </c>
      <c r="O30" s="54">
        <f>SUM(C30:N30)</f>
        <v>18805.108949999998</v>
      </c>
      <c r="R30" s="92"/>
      <c r="S30" s="27"/>
      <c r="T30" s="27"/>
      <c r="U30" s="27"/>
      <c r="V30" s="27"/>
      <c r="W30" s="27"/>
      <c r="X30" s="27"/>
      <c r="Y30" s="27"/>
      <c r="Z30" s="27"/>
      <c r="AA30" s="27"/>
      <c r="AB30" s="27"/>
      <c r="AC30" s="27"/>
      <c r="AD30" s="27"/>
      <c r="AE30" s="27"/>
      <c r="AF30" s="27"/>
      <c r="AG30" s="27"/>
      <c r="AH30" s="27"/>
      <c r="AI30" s="27"/>
      <c r="AJ30" s="27"/>
      <c r="AK30" s="27"/>
      <c r="AL30" s="27"/>
      <c r="AM30" s="27"/>
      <c r="AO30" s="27"/>
      <c r="AP30" s="27"/>
      <c r="AQ30" s="27"/>
      <c r="AR30" s="27"/>
      <c r="AS30" s="27"/>
      <c r="AT30" s="27"/>
      <c r="AU30" s="74" t="s">
        <v>226</v>
      </c>
      <c r="AV30" s="75">
        <f>SUM(L76:N76)</f>
        <v>4314.4700800000001</v>
      </c>
      <c r="AW30" s="76">
        <f t="shared" ref="AW30:AW35" si="18">AV30/AV29-1</f>
        <v>4.5469723644730564E-2</v>
      </c>
      <c r="AX30" s="76"/>
    </row>
    <row r="31" spans="2:52" x14ac:dyDescent="0.2">
      <c r="P31" s="79"/>
      <c r="Q31" s="27"/>
      <c r="R31" s="92"/>
      <c r="S31" s="27"/>
      <c r="T31" s="27"/>
      <c r="U31" s="27"/>
      <c r="V31" s="27"/>
      <c r="W31" s="27"/>
      <c r="X31" s="27"/>
      <c r="Y31" s="27"/>
      <c r="Z31" s="27"/>
      <c r="AA31" s="27"/>
      <c r="AB31" s="27"/>
      <c r="AC31" s="27"/>
      <c r="AD31" s="27"/>
      <c r="AE31" s="27"/>
      <c r="AF31" s="27"/>
      <c r="AG31" s="27"/>
      <c r="AH31" s="27"/>
      <c r="AI31" s="27"/>
      <c r="AJ31" s="27"/>
      <c r="AK31" s="27"/>
      <c r="AL31" s="27"/>
      <c r="AM31" s="27"/>
      <c r="AO31" s="27"/>
      <c r="AP31" s="27"/>
      <c r="AQ31" s="27"/>
      <c r="AR31" s="27"/>
      <c r="AS31" s="27"/>
      <c r="AT31" s="27"/>
      <c r="AU31" s="74" t="s">
        <v>206</v>
      </c>
      <c r="AV31" s="75">
        <f>SUM(C61:E61)</f>
        <v>4247.5917100000006</v>
      </c>
      <c r="AW31" s="76">
        <f t="shared" si="18"/>
        <v>-1.550094652643863E-2</v>
      </c>
      <c r="AX31" s="76"/>
    </row>
    <row r="32" spans="2:52" x14ac:dyDescent="0.2">
      <c r="B32" s="45" t="s">
        <v>30</v>
      </c>
      <c r="C32" s="45" t="s">
        <v>20</v>
      </c>
      <c r="D32" s="45" t="s">
        <v>21</v>
      </c>
      <c r="E32" s="45" t="s">
        <v>22</v>
      </c>
      <c r="F32" s="45" t="s">
        <v>23</v>
      </c>
      <c r="G32" s="45" t="s">
        <v>24</v>
      </c>
      <c r="H32" s="45" t="s">
        <v>25</v>
      </c>
      <c r="I32" s="45" t="s">
        <v>31</v>
      </c>
      <c r="J32" s="45" t="s">
        <v>32</v>
      </c>
      <c r="K32" s="45" t="s">
        <v>33</v>
      </c>
      <c r="L32" s="45" t="s">
        <v>34</v>
      </c>
      <c r="M32" s="45" t="s">
        <v>35</v>
      </c>
      <c r="N32" s="46" t="s">
        <v>36</v>
      </c>
      <c r="O32" s="364" t="s">
        <v>347</v>
      </c>
      <c r="P32" s="85"/>
      <c r="Q32" s="27"/>
      <c r="R32" s="27"/>
      <c r="S32" s="27"/>
      <c r="T32" s="27"/>
      <c r="U32" s="27"/>
      <c r="V32" s="27"/>
      <c r="W32" s="27"/>
      <c r="X32" s="27"/>
      <c r="Y32" s="27"/>
      <c r="Z32" s="27"/>
      <c r="AA32" s="27"/>
      <c r="AB32" s="27"/>
      <c r="AC32" s="27"/>
      <c r="AD32" s="27"/>
      <c r="AE32" s="27"/>
      <c r="AF32" s="27"/>
      <c r="AG32" s="27"/>
      <c r="AH32" s="27"/>
      <c r="AI32" s="27"/>
      <c r="AJ32" s="27"/>
      <c r="AK32" s="27"/>
      <c r="AL32" s="27"/>
      <c r="AM32" s="27"/>
      <c r="AO32" s="27"/>
      <c r="AP32" s="27"/>
      <c r="AQ32" s="27"/>
      <c r="AR32" s="27"/>
      <c r="AS32" s="27"/>
      <c r="AT32" s="27"/>
      <c r="AU32" s="74" t="s">
        <v>224</v>
      </c>
      <c r="AV32" s="82">
        <f>SUM(F61:H61)</f>
        <v>4219.8832400000001</v>
      </c>
      <c r="AW32" s="70">
        <f t="shared" si="18"/>
        <v>-6.5233364908324765E-3</v>
      </c>
      <c r="AX32" s="70"/>
    </row>
    <row r="33" spans="2:50" x14ac:dyDescent="0.2">
      <c r="B33" s="53" t="s">
        <v>38</v>
      </c>
      <c r="C33" s="54">
        <v>1168.10202</v>
      </c>
      <c r="D33" s="54">
        <v>1084.5565799999999</v>
      </c>
      <c r="E33" s="54">
        <v>1229.8350399999999</v>
      </c>
      <c r="F33" s="54">
        <v>1021.50573</v>
      </c>
      <c r="G33" s="54">
        <v>1197.90715</v>
      </c>
      <c r="H33" s="54">
        <v>1217.80924</v>
      </c>
      <c r="I33" s="54">
        <v>1131.01035</v>
      </c>
      <c r="J33" s="54">
        <v>1139.15318</v>
      </c>
      <c r="K33" s="55">
        <v>1215.4081000000001</v>
      </c>
      <c r="L33" s="55">
        <v>1263.66156</v>
      </c>
      <c r="M33" s="55">
        <v>1171.41551</v>
      </c>
      <c r="N33" s="363">
        <v>1235.20865</v>
      </c>
      <c r="O33" s="365">
        <f>SUM(C33:N33)</f>
        <v>14075.573110000001</v>
      </c>
      <c r="P33" s="85"/>
      <c r="Q33" s="27"/>
      <c r="R33" s="27"/>
      <c r="S33" s="27"/>
      <c r="T33" s="27"/>
      <c r="U33" s="27"/>
      <c r="V33" s="27"/>
      <c r="W33" s="27"/>
      <c r="X33" s="27"/>
      <c r="Y33" s="27"/>
      <c r="Z33" s="27"/>
      <c r="AA33" s="27"/>
      <c r="AB33" s="27"/>
      <c r="AC33" s="27"/>
      <c r="AD33" s="27"/>
      <c r="AE33" s="27"/>
      <c r="AF33" s="27"/>
      <c r="AG33" s="27"/>
      <c r="AH33" s="27"/>
      <c r="AI33" s="27"/>
      <c r="AJ33" s="27"/>
      <c r="AK33" s="27"/>
      <c r="AL33" s="27"/>
      <c r="AM33" s="27"/>
      <c r="AU33" s="74" t="s">
        <v>225</v>
      </c>
      <c r="AV33" s="82">
        <f>SUM(I61:K61)</f>
        <v>4330.6725999999999</v>
      </c>
      <c r="AW33" s="70">
        <f t="shared" si="18"/>
        <v>2.6254129249320135E-2</v>
      </c>
      <c r="AX33" s="70">
        <f t="shared" ref="AX33:AX37" si="19">AV33/AV29-1</f>
        <v>4.9395870724825208E-2</v>
      </c>
    </row>
    <row r="34" spans="2:50" x14ac:dyDescent="0.2">
      <c r="B34" s="53" t="s">
        <v>41</v>
      </c>
      <c r="C34" s="54">
        <v>0</v>
      </c>
      <c r="D34" s="54">
        <v>0</v>
      </c>
      <c r="E34" s="54">
        <v>0</v>
      </c>
      <c r="F34" s="54">
        <v>0</v>
      </c>
      <c r="G34" s="54">
        <v>0</v>
      </c>
      <c r="H34" s="54">
        <v>0</v>
      </c>
      <c r="I34" s="54">
        <v>0</v>
      </c>
      <c r="J34" s="54">
        <v>0</v>
      </c>
      <c r="K34" s="55">
        <v>0</v>
      </c>
      <c r="L34" s="55">
        <v>0</v>
      </c>
      <c r="M34" s="55">
        <v>0</v>
      </c>
      <c r="N34" s="363">
        <v>0</v>
      </c>
      <c r="O34" s="365">
        <f t="shared" ref="O34:O45" si="20">SUM(C34:N34)</f>
        <v>0</v>
      </c>
      <c r="P34" s="85"/>
      <c r="Q34" s="27"/>
      <c r="R34" s="27"/>
      <c r="S34" s="27"/>
      <c r="T34" s="27"/>
      <c r="U34" s="27"/>
      <c r="V34" s="27"/>
      <c r="W34" s="27"/>
      <c r="X34" s="27"/>
      <c r="Y34" s="27"/>
      <c r="Z34" s="27"/>
      <c r="AA34" s="27"/>
      <c r="AB34" s="27"/>
      <c r="AC34" s="27"/>
      <c r="AD34" s="27"/>
      <c r="AE34" s="27"/>
      <c r="AF34" s="27"/>
      <c r="AG34" s="27"/>
      <c r="AH34" s="27"/>
      <c r="AI34" s="27"/>
      <c r="AJ34" s="27"/>
      <c r="AK34" s="27"/>
      <c r="AL34" s="27"/>
      <c r="AM34" s="27"/>
      <c r="AU34" s="281" t="s">
        <v>319</v>
      </c>
      <c r="AV34" s="86">
        <f>SUM(L61:N61)</f>
        <v>4438.6249800000005</v>
      </c>
      <c r="AW34" s="70">
        <f t="shared" si="18"/>
        <v>2.4927393495412398E-2</v>
      </c>
      <c r="AX34" s="70">
        <f t="shared" si="19"/>
        <v>2.877639610378302E-2</v>
      </c>
    </row>
    <row r="35" spans="2:50" x14ac:dyDescent="0.2">
      <c r="B35" s="53" t="s">
        <v>170</v>
      </c>
      <c r="C35" s="54">
        <v>2.3056000000000001</v>
      </c>
      <c r="D35" s="54">
        <v>4.1339300000000003</v>
      </c>
      <c r="E35" s="54">
        <v>10.303430000000001</v>
      </c>
      <c r="F35" s="54">
        <v>11.602169999999999</v>
      </c>
      <c r="G35" s="54">
        <v>12.05416</v>
      </c>
      <c r="H35" s="54">
        <v>10.221690000000001</v>
      </c>
      <c r="I35" s="54">
        <v>11.57423</v>
      </c>
      <c r="J35" s="54">
        <v>12.23883</v>
      </c>
      <c r="K35" s="55">
        <v>12.04433</v>
      </c>
      <c r="L35" s="55">
        <v>12.02636</v>
      </c>
      <c r="M35" s="55">
        <v>11.842739999999999</v>
      </c>
      <c r="N35" s="363">
        <v>11.881640000000001</v>
      </c>
      <c r="O35" s="365">
        <f t="shared" si="20"/>
        <v>122.22910999999999</v>
      </c>
      <c r="P35" s="85"/>
      <c r="Q35" s="27"/>
      <c r="R35" s="27"/>
      <c r="S35" s="27"/>
      <c r="T35" s="27"/>
      <c r="U35" s="27"/>
      <c r="V35" s="27"/>
      <c r="W35" s="27"/>
      <c r="X35" s="27"/>
      <c r="Y35" s="27"/>
      <c r="Z35" s="27"/>
      <c r="AA35" s="27"/>
      <c r="AB35" s="27"/>
      <c r="AC35" s="27"/>
      <c r="AD35" s="27"/>
      <c r="AE35" s="27"/>
      <c r="AF35" s="27"/>
      <c r="AG35" s="27"/>
      <c r="AH35" s="27"/>
      <c r="AI35" s="27"/>
      <c r="AJ35" s="27"/>
      <c r="AK35" s="27"/>
      <c r="AL35" s="27"/>
      <c r="AM35" s="27"/>
      <c r="AU35" s="281" t="s">
        <v>348</v>
      </c>
      <c r="AV35" s="86">
        <f>SUM(C45:E45)</f>
        <v>4264.8405700000003</v>
      </c>
      <c r="AW35" s="70">
        <f t="shared" si="18"/>
        <v>-3.9152758068783822E-2</v>
      </c>
      <c r="AX35" s="70">
        <f t="shared" si="19"/>
        <v>4.0608564046753504E-3</v>
      </c>
    </row>
    <row r="36" spans="2:50" x14ac:dyDescent="0.2">
      <c r="B36" s="53" t="s">
        <v>43</v>
      </c>
      <c r="C36" s="54">
        <v>111.5112</v>
      </c>
      <c r="D36" s="54">
        <v>64.007509999999996</v>
      </c>
      <c r="E36" s="54">
        <v>69.540760000000006</v>
      </c>
      <c r="F36" s="54">
        <v>133.35185999999999</v>
      </c>
      <c r="G36" s="54">
        <v>71.669370000000001</v>
      </c>
      <c r="H36" s="54">
        <v>25.68413</v>
      </c>
      <c r="I36" s="54">
        <v>64.979479999999995</v>
      </c>
      <c r="J36" s="54">
        <v>66.283910000000006</v>
      </c>
      <c r="K36" s="55">
        <v>50.607489999999999</v>
      </c>
      <c r="L36" s="55">
        <v>73.632019999999997</v>
      </c>
      <c r="M36" s="55">
        <v>102.27016999999999</v>
      </c>
      <c r="N36" s="363">
        <v>104.11942000000001</v>
      </c>
      <c r="O36" s="365">
        <f t="shared" si="20"/>
        <v>937.65732000000003</v>
      </c>
      <c r="P36" s="79"/>
      <c r="Q36" s="27"/>
      <c r="R36" s="27"/>
      <c r="S36" s="27"/>
      <c r="T36" s="27"/>
      <c r="U36" s="27"/>
      <c r="V36" s="27"/>
      <c r="W36" s="27"/>
      <c r="X36" s="27"/>
      <c r="Y36" s="27"/>
      <c r="Z36" s="27"/>
      <c r="AA36" s="27"/>
      <c r="AB36" s="27"/>
      <c r="AC36" s="27"/>
      <c r="AD36" s="27"/>
      <c r="AE36" s="27"/>
      <c r="AF36" s="27"/>
      <c r="AG36" s="27"/>
      <c r="AH36" s="27"/>
      <c r="AI36" s="27"/>
      <c r="AJ36" s="27"/>
      <c r="AK36" s="27"/>
      <c r="AL36" s="27"/>
      <c r="AM36" s="27"/>
      <c r="AU36" s="281" t="s">
        <v>361</v>
      </c>
      <c r="AV36" s="86">
        <f>SUM(F45:H45)</f>
        <v>4419.75065</v>
      </c>
      <c r="AW36" s="70">
        <f t="shared" ref="AW36:AW41" si="21">AV36/AV35-1</f>
        <v>3.6322595758837339E-2</v>
      </c>
      <c r="AX36" s="70">
        <f t="shared" si="19"/>
        <v>4.7363255955868544E-2</v>
      </c>
    </row>
    <row r="37" spans="2:50" x14ac:dyDescent="0.2">
      <c r="B37" s="53" t="s">
        <v>40</v>
      </c>
      <c r="C37" s="54">
        <v>0</v>
      </c>
      <c r="D37" s="54">
        <v>0</v>
      </c>
      <c r="E37" s="54">
        <v>0</v>
      </c>
      <c r="F37" s="54">
        <v>0.39343</v>
      </c>
      <c r="G37" s="54">
        <v>1.36995</v>
      </c>
      <c r="H37" s="54">
        <v>0.95369000000000004</v>
      </c>
      <c r="I37" s="54">
        <v>1.99855</v>
      </c>
      <c r="J37" s="54">
        <v>0.96787999999999996</v>
      </c>
      <c r="K37" s="55">
        <v>0.81735000000000002</v>
      </c>
      <c r="L37" s="55">
        <v>0.61682000000000003</v>
      </c>
      <c r="M37" s="55">
        <v>0.79410000000000003</v>
      </c>
      <c r="N37" s="363">
        <v>0.42910999999999999</v>
      </c>
      <c r="O37" s="365">
        <f t="shared" si="20"/>
        <v>8.3408800000000003</v>
      </c>
      <c r="P37" s="90"/>
      <c r="Q37" s="27"/>
      <c r="R37" s="27"/>
      <c r="S37" s="27"/>
      <c r="T37" s="27"/>
      <c r="U37" s="27"/>
      <c r="V37" s="27"/>
      <c r="W37" s="27"/>
      <c r="X37" s="27"/>
      <c r="Y37" s="27"/>
      <c r="Z37" s="27"/>
      <c r="AA37" s="27"/>
      <c r="AB37" s="27"/>
      <c r="AC37" s="27"/>
      <c r="AD37" s="27"/>
      <c r="AE37" s="27"/>
      <c r="AF37" s="27"/>
      <c r="AG37" s="27"/>
      <c r="AH37" s="27"/>
      <c r="AI37" s="27"/>
      <c r="AJ37" s="27"/>
      <c r="AK37" s="27"/>
      <c r="AL37" s="27"/>
      <c r="AM37" s="27"/>
      <c r="AU37" s="281" t="s">
        <v>364</v>
      </c>
      <c r="AV37" s="86">
        <f>SUM(I45:K45)</f>
        <v>4382.1713799999998</v>
      </c>
      <c r="AW37" s="70">
        <f t="shared" si="21"/>
        <v>-8.5025769496748227E-3</v>
      </c>
      <c r="AX37" s="70">
        <f t="shared" si="19"/>
        <v>1.1891635493294972E-2</v>
      </c>
    </row>
    <row r="38" spans="2:50" x14ac:dyDescent="0.2">
      <c r="B38" s="65" t="s">
        <v>318</v>
      </c>
      <c r="C38" s="54">
        <v>11.365919999999999</v>
      </c>
      <c r="D38" s="54">
        <v>15.661</v>
      </c>
      <c r="E38" s="54">
        <v>14.641</v>
      </c>
      <c r="F38" s="54">
        <v>14.419</v>
      </c>
      <c r="G38" s="54">
        <v>17.53</v>
      </c>
      <c r="H38" s="54">
        <v>18.009</v>
      </c>
      <c r="I38" s="54">
        <v>18.556000000000001</v>
      </c>
      <c r="J38" s="54">
        <v>18.736000000000001</v>
      </c>
      <c r="K38" s="55">
        <v>19.701000000000001</v>
      </c>
      <c r="L38" s="55">
        <v>20.370999999999999</v>
      </c>
      <c r="M38" s="55">
        <v>22.119</v>
      </c>
      <c r="N38" s="363">
        <v>24.231000000000002</v>
      </c>
      <c r="O38" s="365">
        <f t="shared" si="20"/>
        <v>215.33991999999998</v>
      </c>
      <c r="P38" s="91"/>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U38" s="281" t="s">
        <v>396</v>
      </c>
      <c r="AV38" s="86">
        <f>SUM(L45:N45)</f>
        <v>4607.6464399999995</v>
      </c>
      <c r="AW38" s="282">
        <f t="shared" si="21"/>
        <v>5.1452816525856537E-2</v>
      </c>
      <c r="AX38" s="282">
        <f t="shared" ref="AX38:AX42" si="22">AV38/AV34-1</f>
        <v>3.8079689264489014E-2</v>
      </c>
    </row>
    <row r="39" spans="2:50" x14ac:dyDescent="0.2">
      <c r="B39" s="53" t="s">
        <v>37</v>
      </c>
      <c r="C39" s="54">
        <v>25.93413</v>
      </c>
      <c r="D39" s="54">
        <v>19.6175</v>
      </c>
      <c r="E39" s="54">
        <v>21.079190000000001</v>
      </c>
      <c r="F39" s="54">
        <v>27.16093</v>
      </c>
      <c r="G39" s="54">
        <v>19.937080000000002</v>
      </c>
      <c r="H39" s="54">
        <v>15.38003</v>
      </c>
      <c r="I39" s="54">
        <v>20.368390000000002</v>
      </c>
      <c r="J39" s="54">
        <v>6.94468</v>
      </c>
      <c r="K39" s="55">
        <v>7.7437399999999998</v>
      </c>
      <c r="L39" s="55">
        <v>6.3510999999999997</v>
      </c>
      <c r="M39" s="55">
        <v>5.6436999999999999</v>
      </c>
      <c r="N39" s="363">
        <v>4.3355100000000002</v>
      </c>
      <c r="O39" s="365">
        <f t="shared" si="20"/>
        <v>180.49598000000003</v>
      </c>
      <c r="P39" s="31"/>
      <c r="Q39" s="27"/>
      <c r="AU39" s="281" t="s">
        <v>400</v>
      </c>
      <c r="AV39" s="86">
        <f>SUM(C30:E30)</f>
        <v>4525.3063199999997</v>
      </c>
      <c r="AW39" s="282">
        <f>AV39/AV38-1</f>
        <v>-1.7870320796575689E-2</v>
      </c>
      <c r="AX39" s="282">
        <f>AV39/AV35-1</f>
        <v>6.1072798789287397E-2</v>
      </c>
    </row>
    <row r="40" spans="2:50" x14ac:dyDescent="0.2">
      <c r="B40" s="53" t="s">
        <v>42</v>
      </c>
      <c r="C40" s="54">
        <v>115.9247</v>
      </c>
      <c r="D40" s="54">
        <v>131.39036999999999</v>
      </c>
      <c r="E40" s="54">
        <v>139.87742</v>
      </c>
      <c r="F40" s="54">
        <v>228.49681000000001</v>
      </c>
      <c r="G40" s="54">
        <v>166.81873999999999</v>
      </c>
      <c r="H40" s="54">
        <v>172.52997999999999</v>
      </c>
      <c r="I40" s="54">
        <v>201.20171999999999</v>
      </c>
      <c r="J40" s="54">
        <v>210.91693000000001</v>
      </c>
      <c r="K40" s="55">
        <v>129.98128</v>
      </c>
      <c r="L40" s="55">
        <v>134.49206000000001</v>
      </c>
      <c r="M40" s="55">
        <v>172.5333</v>
      </c>
      <c r="N40" s="363">
        <v>162.76542000000001</v>
      </c>
      <c r="O40" s="365">
        <f t="shared" si="20"/>
        <v>1966.9287300000001</v>
      </c>
      <c r="P40" s="31"/>
      <c r="Q40" s="27"/>
      <c r="R40" s="92"/>
      <c r="S40" s="92"/>
      <c r="T40" s="92"/>
      <c r="U40" s="92"/>
      <c r="V40" s="92"/>
      <c r="W40" s="92"/>
      <c r="X40" s="92"/>
      <c r="Y40" s="92"/>
      <c r="Z40" s="27"/>
      <c r="AA40" s="27"/>
      <c r="AB40" s="27"/>
      <c r="AC40" s="27"/>
      <c r="AD40" s="27"/>
      <c r="AE40" s="27"/>
      <c r="AF40" s="27"/>
      <c r="AG40" s="27"/>
      <c r="AH40" s="27"/>
      <c r="AI40" s="27"/>
      <c r="AJ40" s="27"/>
      <c r="AK40" s="27"/>
      <c r="AL40" s="27"/>
      <c r="AM40" s="27"/>
      <c r="AN40" s="27"/>
      <c r="AU40" s="281" t="s">
        <v>426</v>
      </c>
      <c r="AV40" s="86">
        <f>SUM(F30:H30)</f>
        <v>4669.0072199999995</v>
      </c>
      <c r="AW40" s="282">
        <f t="shared" si="21"/>
        <v>3.1754955319797995E-2</v>
      </c>
      <c r="AX40" s="282">
        <f t="shared" si="22"/>
        <v>5.6396070669733289E-2</v>
      </c>
    </row>
    <row r="41" spans="2:50" x14ac:dyDescent="0.2">
      <c r="B41" s="53" t="s">
        <v>45</v>
      </c>
      <c r="C41" s="54">
        <v>7.6904500000000002</v>
      </c>
      <c r="D41" s="54">
        <v>7.0772500000000003</v>
      </c>
      <c r="E41" s="54">
        <v>7.5656400000000001</v>
      </c>
      <c r="F41" s="54">
        <v>5.2091799999999999</v>
      </c>
      <c r="G41" s="54">
        <v>6.8654799999999998</v>
      </c>
      <c r="H41" s="54">
        <v>6.3851000000000004</v>
      </c>
      <c r="I41" s="54">
        <v>6.4177299999999997</v>
      </c>
      <c r="J41" s="54">
        <v>6.2395800000000001</v>
      </c>
      <c r="K41" s="55">
        <v>6.6733000000000002</v>
      </c>
      <c r="L41" s="55">
        <v>6.6661099999999998</v>
      </c>
      <c r="M41" s="55">
        <v>6.7203099999999996</v>
      </c>
      <c r="N41" s="363">
        <v>7.2803100000000001</v>
      </c>
      <c r="O41" s="365">
        <f t="shared" si="20"/>
        <v>80.790440000000004</v>
      </c>
      <c r="P41" s="31"/>
      <c r="Q41" s="27"/>
      <c r="R41" s="92"/>
      <c r="S41" s="92"/>
      <c r="T41" s="92"/>
      <c r="U41" s="92"/>
      <c r="V41" s="92"/>
      <c r="W41" s="92"/>
      <c r="X41" s="92"/>
      <c r="Y41" s="92"/>
      <c r="Z41" s="27"/>
      <c r="AA41" s="27"/>
      <c r="AB41" s="27"/>
      <c r="AC41" s="27"/>
      <c r="AD41" s="27"/>
      <c r="AE41" s="27"/>
      <c r="AF41" s="27"/>
      <c r="AG41" s="27"/>
      <c r="AH41" s="27"/>
      <c r="AI41" s="27"/>
      <c r="AJ41" s="27"/>
      <c r="AK41" s="27"/>
      <c r="AL41" s="27"/>
      <c r="AM41" s="27"/>
      <c r="AN41" s="27"/>
      <c r="AU41" s="576" t="s">
        <v>460</v>
      </c>
      <c r="AV41" s="577">
        <f>SUM(I30:K30)</f>
        <v>4705.9030599999996</v>
      </c>
      <c r="AW41" s="579">
        <f t="shared" si="21"/>
        <v>7.9022880585737365E-3</v>
      </c>
      <c r="AX41" s="579">
        <f t="shared" si="22"/>
        <v>7.3874719158062652E-2</v>
      </c>
    </row>
    <row r="42" spans="2:50" x14ac:dyDescent="0.2">
      <c r="B42" s="53" t="s">
        <v>168</v>
      </c>
      <c r="C42" s="54">
        <v>0</v>
      </c>
      <c r="D42" s="54">
        <v>0</v>
      </c>
      <c r="E42" s="54">
        <v>0</v>
      </c>
      <c r="F42" s="54">
        <v>0</v>
      </c>
      <c r="G42" s="54">
        <v>0</v>
      </c>
      <c r="H42" s="54">
        <v>0</v>
      </c>
      <c r="I42" s="54">
        <v>0</v>
      </c>
      <c r="J42" s="54">
        <v>0</v>
      </c>
      <c r="K42" s="55">
        <v>0</v>
      </c>
      <c r="L42" s="55">
        <v>0</v>
      </c>
      <c r="M42" s="55">
        <v>0</v>
      </c>
      <c r="N42" s="363">
        <v>0</v>
      </c>
      <c r="O42" s="365">
        <f t="shared" si="20"/>
        <v>0</v>
      </c>
      <c r="P42" s="31"/>
      <c r="Q42" s="27"/>
      <c r="R42" s="92"/>
      <c r="S42" s="33"/>
      <c r="T42" s="33"/>
      <c r="U42" s="33"/>
      <c r="V42" s="33"/>
      <c r="W42" s="33"/>
      <c r="X42" s="92"/>
      <c r="Y42" s="92"/>
      <c r="Z42" s="27"/>
      <c r="AA42" s="27"/>
      <c r="AB42" s="27"/>
      <c r="AC42" s="27"/>
      <c r="AD42" s="27"/>
      <c r="AE42" s="27"/>
      <c r="AF42" s="27"/>
      <c r="AG42" s="27"/>
      <c r="AH42" s="27"/>
      <c r="AI42" s="27"/>
      <c r="AJ42" s="27"/>
      <c r="AK42" s="27"/>
      <c r="AL42" s="27"/>
      <c r="AM42" s="27"/>
      <c r="AN42" s="27"/>
      <c r="AU42" s="281" t="s">
        <v>474</v>
      </c>
      <c r="AV42" s="86">
        <f>SUM(L30:N30)</f>
        <v>4904.8923500000001</v>
      </c>
      <c r="AW42" s="282">
        <f>AV42/AV41-1</f>
        <v>4.2285038060261293E-2</v>
      </c>
      <c r="AX42" s="282">
        <f t="shared" si="22"/>
        <v>6.4511440682501808E-2</v>
      </c>
    </row>
    <row r="43" spans="2:50" x14ac:dyDescent="0.2">
      <c r="B43" s="53" t="s">
        <v>167</v>
      </c>
      <c r="C43" s="54">
        <v>0</v>
      </c>
      <c r="D43" s="54">
        <v>0</v>
      </c>
      <c r="E43" s="54">
        <v>0</v>
      </c>
      <c r="F43" s="54">
        <v>0</v>
      </c>
      <c r="G43" s="54">
        <v>0</v>
      </c>
      <c r="H43" s="54">
        <v>0</v>
      </c>
      <c r="I43" s="54">
        <v>0</v>
      </c>
      <c r="J43" s="54">
        <v>0</v>
      </c>
      <c r="K43" s="55">
        <v>0</v>
      </c>
      <c r="L43" s="55">
        <v>0</v>
      </c>
      <c r="M43" s="55">
        <v>0</v>
      </c>
      <c r="N43" s="363">
        <v>0</v>
      </c>
      <c r="O43" s="365">
        <f t="shared" si="20"/>
        <v>0</v>
      </c>
      <c r="P43" s="31"/>
      <c r="Q43" s="27"/>
      <c r="R43" s="92"/>
      <c r="S43" s="91"/>
      <c r="T43" s="91"/>
      <c r="U43" s="91"/>
      <c r="V43" s="91"/>
      <c r="W43" s="91"/>
      <c r="X43" s="92"/>
      <c r="Y43" s="92"/>
      <c r="Z43" s="27"/>
      <c r="AA43" s="27"/>
      <c r="AB43" s="27"/>
      <c r="AC43" s="27"/>
      <c r="AD43" s="27"/>
      <c r="AE43" s="27"/>
      <c r="AF43" s="27"/>
      <c r="AG43" s="27"/>
      <c r="AH43" s="27"/>
      <c r="AI43" s="27"/>
      <c r="AJ43" s="27"/>
      <c r="AK43" s="27"/>
      <c r="AL43" s="27"/>
      <c r="AM43" s="27"/>
      <c r="AN43" s="27"/>
      <c r="AU43" s="281" t="s">
        <v>507</v>
      </c>
      <c r="AV43" s="86">
        <f>+SUM(C15:E15)</f>
        <v>4886.8990800000001</v>
      </c>
      <c r="AW43" s="282">
        <f>AV43/AV42-1</f>
        <v>-3.668433212402733E-3</v>
      </c>
      <c r="AX43" s="282">
        <f>AV43/AV39-1</f>
        <v>7.9904593066309815E-2</v>
      </c>
    </row>
    <row r="44" spans="2:50" x14ac:dyDescent="0.2">
      <c r="B44" s="53" t="s">
        <v>171</v>
      </c>
      <c r="C44" s="54">
        <v>0.55584</v>
      </c>
      <c r="D44" s="54">
        <v>0.77532999999999996</v>
      </c>
      <c r="E44" s="54">
        <v>1.38876</v>
      </c>
      <c r="F44" s="54">
        <v>4.1570900000000002</v>
      </c>
      <c r="G44" s="54">
        <v>6.0415099999999997</v>
      </c>
      <c r="H44" s="54">
        <v>6.2881499999999999</v>
      </c>
      <c r="I44" s="54">
        <v>6.7042700000000002</v>
      </c>
      <c r="J44" s="54">
        <v>7.2458</v>
      </c>
      <c r="K44" s="55">
        <v>7.6572800000000001</v>
      </c>
      <c r="L44" s="55">
        <v>7.4306400000000004</v>
      </c>
      <c r="M44" s="55">
        <v>9.0508199999999999</v>
      </c>
      <c r="N44" s="363">
        <v>29.75806</v>
      </c>
      <c r="O44" s="365">
        <f t="shared" si="20"/>
        <v>87.053550000000001</v>
      </c>
      <c r="P44" s="31"/>
      <c r="Q44" s="27"/>
      <c r="R44" s="92"/>
      <c r="S44" s="85"/>
      <c r="T44" s="85"/>
      <c r="U44" s="93"/>
      <c r="V44" s="85"/>
      <c r="W44" s="85"/>
      <c r="X44" s="92"/>
      <c r="Z44" s="27"/>
      <c r="AA44" s="27"/>
      <c r="AB44" s="27"/>
      <c r="AC44" s="27"/>
      <c r="AD44" s="27"/>
      <c r="AE44" s="27"/>
      <c r="AF44" s="27"/>
      <c r="AG44" s="27"/>
      <c r="AH44" s="27"/>
      <c r="AI44" s="27"/>
      <c r="AJ44" s="27"/>
      <c r="AK44" s="27"/>
      <c r="AL44" s="27"/>
      <c r="AM44" s="27"/>
      <c r="AN44" s="27"/>
      <c r="AU44" s="281" t="s">
        <v>547</v>
      </c>
      <c r="AV44" s="86">
        <f>+SUM(F15:H15)</f>
        <v>4887.6383999999989</v>
      </c>
      <c r="AW44" s="70">
        <f>AV44/AV43-1</f>
        <v>1.512861198678106E-4</v>
      </c>
      <c r="AX44" s="282">
        <f>AV44/AV40-1</f>
        <v>4.6826053098285803E-2</v>
      </c>
    </row>
    <row r="45" spans="2:50" x14ac:dyDescent="0.2">
      <c r="B45" s="45" t="s">
        <v>44</v>
      </c>
      <c r="C45" s="54">
        <v>1443.38986</v>
      </c>
      <c r="D45" s="54">
        <v>1327.21947</v>
      </c>
      <c r="E45" s="54">
        <v>1494.2312400000001</v>
      </c>
      <c r="F45" s="54">
        <v>1446.2962</v>
      </c>
      <c r="G45" s="54">
        <v>1500.19344</v>
      </c>
      <c r="H45" s="54">
        <v>1473.2610099999999</v>
      </c>
      <c r="I45" s="54">
        <v>1462.8107199999999</v>
      </c>
      <c r="J45" s="54">
        <v>1468.7267899999999</v>
      </c>
      <c r="K45" s="55">
        <v>1450.6338699999999</v>
      </c>
      <c r="L45" s="55">
        <v>1525.24767</v>
      </c>
      <c r="M45" s="55">
        <v>1502.3896500000001</v>
      </c>
      <c r="N45" s="363">
        <v>1580.0091199999999</v>
      </c>
      <c r="O45" s="366">
        <f t="shared" si="20"/>
        <v>17674.409039999999</v>
      </c>
      <c r="P45" s="31"/>
      <c r="Q45" s="27"/>
      <c r="R45" s="92"/>
      <c r="S45" s="94"/>
      <c r="T45" s="94"/>
      <c r="U45" s="93"/>
      <c r="V45" s="94"/>
      <c r="W45" s="94"/>
      <c r="X45" s="92"/>
      <c r="Y45" s="92"/>
      <c r="Z45" s="27"/>
      <c r="AA45" s="27"/>
      <c r="AB45" s="27"/>
      <c r="AC45" s="27"/>
      <c r="AD45" s="27"/>
      <c r="AE45" s="27"/>
      <c r="AF45" s="27"/>
      <c r="AG45" s="27"/>
      <c r="AH45" s="27"/>
      <c r="AI45" s="27"/>
      <c r="AJ45" s="27"/>
      <c r="AK45" s="27"/>
      <c r="AL45" s="27"/>
      <c r="AM45" s="27"/>
      <c r="AN45" s="27"/>
      <c r="AU45" s="576" t="s">
        <v>600</v>
      </c>
      <c r="AV45" s="577">
        <f>SUM(I15:K15)</f>
        <v>4864.1855999999998</v>
      </c>
      <c r="AW45" s="578">
        <f>AV45/AV44-1</f>
        <v>-4.7983909775319855E-3</v>
      </c>
      <c r="AX45" s="579">
        <f>AV45/AV41-1</f>
        <v>3.3634891748067552E-2</v>
      </c>
    </row>
    <row r="46" spans="2:50" x14ac:dyDescent="0.2">
      <c r="B46" s="27"/>
      <c r="C46" s="27"/>
      <c r="D46" s="27"/>
      <c r="E46" s="27"/>
      <c r="F46" s="27"/>
      <c r="G46" s="27"/>
      <c r="H46" s="27"/>
      <c r="I46" s="27"/>
      <c r="J46" s="27"/>
      <c r="K46" s="27"/>
      <c r="L46" s="27"/>
      <c r="M46" s="27"/>
      <c r="N46" s="89"/>
      <c r="O46" s="89"/>
      <c r="P46" s="31"/>
      <c r="Q46" s="27"/>
      <c r="R46" s="92"/>
      <c r="S46" s="92"/>
      <c r="T46" s="92"/>
      <c r="U46" s="93"/>
      <c r="V46" s="92"/>
      <c r="W46" s="92"/>
      <c r="X46" s="92"/>
      <c r="Y46" s="92"/>
      <c r="Z46" s="27"/>
      <c r="AA46" s="27"/>
      <c r="AB46" s="27"/>
      <c r="AC46" s="27"/>
      <c r="AD46" s="27"/>
      <c r="AE46" s="27"/>
      <c r="AF46" s="27"/>
      <c r="AG46" s="27"/>
      <c r="AH46" s="27"/>
      <c r="AI46" s="27"/>
      <c r="AJ46" s="27"/>
      <c r="AK46" s="27"/>
      <c r="AL46" s="27"/>
      <c r="AM46" s="27"/>
      <c r="AN46" s="27"/>
      <c r="AU46" s="74"/>
    </row>
    <row r="47" spans="2:50" x14ac:dyDescent="0.2">
      <c r="B47" s="779" t="s">
        <v>205</v>
      </c>
      <c r="C47" s="780"/>
      <c r="D47" s="780"/>
      <c r="E47" s="780"/>
      <c r="F47" s="780"/>
      <c r="G47" s="780"/>
      <c r="H47" s="780"/>
      <c r="I47" s="780"/>
      <c r="J47" s="780"/>
      <c r="K47" s="780"/>
      <c r="L47" s="780"/>
      <c r="M47" s="780"/>
      <c r="N47" s="780"/>
      <c r="O47" s="781"/>
      <c r="P47" s="90"/>
      <c r="Q47" s="27"/>
      <c r="R47" s="92"/>
      <c r="S47" s="92"/>
      <c r="T47" s="92"/>
      <c r="U47" s="93"/>
      <c r="V47" s="92"/>
      <c r="X47" s="92"/>
      <c r="Y47" s="92"/>
      <c r="Z47" s="27"/>
      <c r="AA47" s="27"/>
      <c r="AB47" s="27"/>
      <c r="AC47" s="27"/>
      <c r="AD47" s="27"/>
      <c r="AE47" s="27"/>
      <c r="AF47" s="27"/>
      <c r="AG47" s="27"/>
      <c r="AH47" s="27"/>
      <c r="AI47" s="27"/>
      <c r="AJ47" s="27"/>
      <c r="AK47" s="27"/>
      <c r="AL47" s="27"/>
      <c r="AM47" s="27"/>
      <c r="AN47" s="27"/>
      <c r="AU47" s="74"/>
    </row>
    <row r="48" spans="2:50" ht="12.75" customHeight="1" x14ac:dyDescent="0.2">
      <c r="B48" s="45" t="s">
        <v>30</v>
      </c>
      <c r="C48" s="45" t="s">
        <v>20</v>
      </c>
      <c r="D48" s="45" t="s">
        <v>21</v>
      </c>
      <c r="E48" s="45" t="s">
        <v>22</v>
      </c>
      <c r="F48" s="45" t="s">
        <v>23</v>
      </c>
      <c r="G48" s="45" t="s">
        <v>24</v>
      </c>
      <c r="H48" s="45" t="s">
        <v>25</v>
      </c>
      <c r="I48" s="45" t="s">
        <v>31</v>
      </c>
      <c r="J48" s="45" t="s">
        <v>32</v>
      </c>
      <c r="K48" s="45" t="s">
        <v>33</v>
      </c>
      <c r="L48" s="45" t="s">
        <v>34</v>
      </c>
      <c r="M48" s="45" t="s">
        <v>35</v>
      </c>
      <c r="N48" s="45" t="s">
        <v>36</v>
      </c>
      <c r="O48" s="45" t="s">
        <v>204</v>
      </c>
      <c r="P48" s="91"/>
      <c r="Q48" s="27"/>
      <c r="R48" s="92"/>
      <c r="S48" s="92"/>
      <c r="T48" s="92"/>
      <c r="U48" s="93"/>
      <c r="V48" s="92"/>
      <c r="W48" s="92"/>
      <c r="X48" s="92"/>
      <c r="Y48" s="92"/>
      <c r="Z48" s="92"/>
      <c r="AA48" s="92"/>
      <c r="AB48" s="92"/>
      <c r="AC48" s="92"/>
      <c r="AD48" s="92"/>
      <c r="AE48" s="92"/>
      <c r="AF48" s="92"/>
      <c r="AG48" s="27"/>
      <c r="AH48" s="27"/>
      <c r="AI48" s="27"/>
      <c r="AJ48" s="27"/>
      <c r="AK48" s="27"/>
      <c r="AL48" s="27"/>
      <c r="AM48" s="27"/>
      <c r="AN48" s="27"/>
      <c r="AU48" s="74"/>
    </row>
    <row r="49" spans="2:47" x14ac:dyDescent="0.2">
      <c r="B49" s="53" t="s">
        <v>38</v>
      </c>
      <c r="C49" s="54">
        <v>1151.5177100000001</v>
      </c>
      <c r="D49" s="54">
        <v>1138.8901000000001</v>
      </c>
      <c r="E49" s="54">
        <v>1206.36319</v>
      </c>
      <c r="F49" s="54">
        <v>1067.13132</v>
      </c>
      <c r="G49" s="54">
        <v>1137.11913</v>
      </c>
      <c r="H49" s="54">
        <v>1247.76839</v>
      </c>
      <c r="I49" s="54">
        <v>1160.0349100000001</v>
      </c>
      <c r="J49" s="54">
        <v>1197.88779</v>
      </c>
      <c r="K49" s="55">
        <v>1260.76395</v>
      </c>
      <c r="L49" s="55">
        <v>1258.1299200000001</v>
      </c>
      <c r="M49" s="55">
        <v>1070.81232</v>
      </c>
      <c r="N49" s="55">
        <v>1204.3711499999999</v>
      </c>
      <c r="O49" s="54">
        <f>SUM(C49:N49)</f>
        <v>14100.78988</v>
      </c>
      <c r="P49" s="31"/>
      <c r="Q49" s="27"/>
      <c r="R49" s="92"/>
      <c r="S49" s="92"/>
      <c r="T49" s="92"/>
      <c r="U49" s="93"/>
      <c r="V49" s="92"/>
      <c r="W49" s="92"/>
      <c r="X49" s="92"/>
      <c r="Y49" s="92"/>
      <c r="Z49" s="92"/>
      <c r="AA49" s="92"/>
      <c r="AB49" s="92"/>
      <c r="AC49" s="92"/>
      <c r="AD49" s="92"/>
      <c r="AE49" s="92"/>
      <c r="AF49" s="92"/>
      <c r="AG49" s="27"/>
      <c r="AH49" s="27"/>
      <c r="AI49" s="27"/>
      <c r="AJ49" s="27"/>
      <c r="AK49" s="27"/>
      <c r="AL49" s="27"/>
      <c r="AM49" s="27"/>
      <c r="AN49" s="27"/>
      <c r="AO49" s="27"/>
      <c r="AP49" s="27"/>
      <c r="AQ49" s="27"/>
      <c r="AR49" s="27"/>
      <c r="AS49" s="27"/>
      <c r="AT49" s="27"/>
      <c r="AU49" s="74"/>
    </row>
    <row r="50" spans="2:47" x14ac:dyDescent="0.2">
      <c r="B50" s="53" t="s">
        <v>41</v>
      </c>
      <c r="C50" s="54">
        <v>0</v>
      </c>
      <c r="D50" s="54">
        <v>0</v>
      </c>
      <c r="E50" s="54">
        <v>0</v>
      </c>
      <c r="F50" s="54">
        <v>0</v>
      </c>
      <c r="G50" s="54">
        <v>0</v>
      </c>
      <c r="H50" s="54">
        <v>0</v>
      </c>
      <c r="I50" s="54">
        <v>0</v>
      </c>
      <c r="J50" s="54">
        <v>0</v>
      </c>
      <c r="K50" s="55">
        <v>0</v>
      </c>
      <c r="L50" s="55">
        <v>0</v>
      </c>
      <c r="M50" s="55">
        <v>0</v>
      </c>
      <c r="N50" s="55">
        <v>0</v>
      </c>
      <c r="O50" s="54">
        <f t="shared" ref="O50:O60" si="23">SUM(C50:N50)</f>
        <v>0</v>
      </c>
      <c r="P50" s="31"/>
      <c r="Q50" s="27"/>
      <c r="R50" s="92"/>
      <c r="U50" s="93"/>
      <c r="AE50" s="92"/>
      <c r="AF50" s="92"/>
      <c r="AG50" s="27"/>
      <c r="AH50" s="27"/>
      <c r="AI50" s="27"/>
      <c r="AJ50" s="27"/>
      <c r="AK50" s="27"/>
      <c r="AL50" s="27"/>
      <c r="AM50" s="27"/>
      <c r="AN50" s="27"/>
      <c r="AO50" s="27"/>
      <c r="AP50" s="27"/>
      <c r="AQ50" s="27"/>
      <c r="AR50" s="27"/>
      <c r="AS50" s="27"/>
      <c r="AT50" s="27"/>
      <c r="AU50" s="74"/>
    </row>
    <row r="51" spans="2:47" x14ac:dyDescent="0.2">
      <c r="B51" s="53" t="s">
        <v>170</v>
      </c>
      <c r="C51" s="54">
        <v>9.7027900000000002</v>
      </c>
      <c r="D51" s="54">
        <v>8.2567900000000005</v>
      </c>
      <c r="E51" s="54">
        <v>9.1192200000000003</v>
      </c>
      <c r="F51" s="54">
        <v>11.65155</v>
      </c>
      <c r="G51" s="54">
        <v>2.1766899999999998</v>
      </c>
      <c r="H51" s="54">
        <v>12.70759</v>
      </c>
      <c r="I51" s="54">
        <v>11.858790000000001</v>
      </c>
      <c r="J51" s="54">
        <v>12.55672</v>
      </c>
      <c r="K51" s="55">
        <v>11.87556</v>
      </c>
      <c r="L51" s="55">
        <v>10.941000000000001</v>
      </c>
      <c r="M51" s="55">
        <v>11.44515</v>
      </c>
      <c r="N51" s="55">
        <v>8.3716899999999992</v>
      </c>
      <c r="O51" s="54">
        <f t="shared" si="23"/>
        <v>120.66354</v>
      </c>
      <c r="P51" s="31"/>
      <c r="Q51" s="27"/>
      <c r="R51" s="92"/>
      <c r="U51" s="93"/>
      <c r="AE51" s="92"/>
      <c r="AF51" s="92"/>
      <c r="AG51" s="27"/>
      <c r="AH51" s="27"/>
      <c r="AI51" s="27"/>
      <c r="AJ51" s="27"/>
      <c r="AK51" s="27"/>
      <c r="AL51" s="27"/>
      <c r="AM51" s="27"/>
      <c r="AN51" s="27"/>
      <c r="AO51" s="27"/>
      <c r="AP51" s="27"/>
      <c r="AQ51" s="27"/>
      <c r="AR51" s="27"/>
      <c r="AS51" s="27"/>
      <c r="AT51" s="27"/>
      <c r="AU51" s="74"/>
    </row>
    <row r="52" spans="2:47" x14ac:dyDescent="0.2">
      <c r="B52" s="53" t="s">
        <v>43</v>
      </c>
      <c r="C52" s="54">
        <v>106.45895</v>
      </c>
      <c r="D52" s="54">
        <v>33.755629999999996</v>
      </c>
      <c r="E52" s="54">
        <v>34.837510000000002</v>
      </c>
      <c r="F52" s="54">
        <v>74.509529999999998</v>
      </c>
      <c r="G52" s="54">
        <v>129.96671000000001</v>
      </c>
      <c r="H52" s="54">
        <v>99.931849999999997</v>
      </c>
      <c r="I52" s="54">
        <v>88.307429999999997</v>
      </c>
      <c r="J52" s="54">
        <v>61.610689999999998</v>
      </c>
      <c r="K52" s="55">
        <v>23.999479999999998</v>
      </c>
      <c r="L52" s="55">
        <v>61.642850000000003</v>
      </c>
      <c r="M52" s="55">
        <v>180.26992999999999</v>
      </c>
      <c r="N52" s="55">
        <v>96.265969999999996</v>
      </c>
      <c r="O52" s="54">
        <f t="shared" si="23"/>
        <v>991.55652999999995</v>
      </c>
      <c r="P52" s="31"/>
      <c r="Q52" s="27"/>
      <c r="AU52" s="74"/>
    </row>
    <row r="53" spans="2:47" x14ac:dyDescent="0.2">
      <c r="B53" s="53" t="s">
        <v>40</v>
      </c>
      <c r="C53" s="54">
        <v>3.9268000000000001</v>
      </c>
      <c r="D53" s="54">
        <v>2.5398999999999998</v>
      </c>
      <c r="E53" s="54">
        <v>1.5458000000000001</v>
      </c>
      <c r="F53" s="54">
        <v>4.7929300000000001</v>
      </c>
      <c r="G53" s="54">
        <v>2.5869</v>
      </c>
      <c r="H53" s="54">
        <v>3.597</v>
      </c>
      <c r="I53" s="54">
        <v>1.61581</v>
      </c>
      <c r="J53" s="54">
        <v>5.7999999999999996E-3</v>
      </c>
      <c r="K53" s="55">
        <v>0.12</v>
      </c>
      <c r="L53" s="55">
        <v>0</v>
      </c>
      <c r="M53" s="55">
        <v>0.12995000000000001</v>
      </c>
      <c r="N53" s="55">
        <v>0</v>
      </c>
      <c r="O53" s="54">
        <f t="shared" si="23"/>
        <v>20.860890000000001</v>
      </c>
      <c r="P53" s="31"/>
      <c r="Q53" s="27"/>
    </row>
    <row r="54" spans="2:47" x14ac:dyDescent="0.2">
      <c r="B54" s="65" t="s">
        <v>318</v>
      </c>
      <c r="C54" s="54"/>
      <c r="D54" s="54"/>
      <c r="E54" s="54"/>
      <c r="F54" s="54"/>
      <c r="G54" s="54"/>
      <c r="H54" s="54"/>
      <c r="I54" s="54"/>
      <c r="J54" s="54"/>
      <c r="K54" s="55">
        <v>0</v>
      </c>
      <c r="L54" s="55">
        <v>0</v>
      </c>
      <c r="M54" s="55">
        <v>0</v>
      </c>
      <c r="N54" s="55">
        <v>0</v>
      </c>
      <c r="O54" s="54">
        <f t="shared" si="23"/>
        <v>0</v>
      </c>
      <c r="P54" s="31"/>
      <c r="Q54" s="27"/>
    </row>
    <row r="55" spans="2:47" x14ac:dyDescent="0.2">
      <c r="B55" s="53" t="s">
        <v>37</v>
      </c>
      <c r="C55" s="54">
        <v>25.083600000000001</v>
      </c>
      <c r="D55" s="54">
        <v>22.854130000000001</v>
      </c>
      <c r="E55" s="54">
        <v>19.978159999999999</v>
      </c>
      <c r="F55" s="54">
        <v>34.246160000000003</v>
      </c>
      <c r="G55" s="54">
        <v>28.058219999999999</v>
      </c>
      <c r="H55" s="54">
        <v>22.121210000000001</v>
      </c>
      <c r="I55" s="54">
        <v>27.46949</v>
      </c>
      <c r="J55" s="54">
        <v>30.694400000000002</v>
      </c>
      <c r="K55" s="55">
        <v>14.01928</v>
      </c>
      <c r="L55" s="55">
        <v>30.509340000000002</v>
      </c>
      <c r="M55" s="55">
        <v>28.640460000000001</v>
      </c>
      <c r="N55" s="55">
        <v>27.89434</v>
      </c>
      <c r="O55" s="54">
        <f t="shared" si="23"/>
        <v>311.56879000000004</v>
      </c>
      <c r="P55" s="31"/>
      <c r="Q55" s="27"/>
    </row>
    <row r="56" spans="2:47" x14ac:dyDescent="0.2">
      <c r="B56" s="53" t="s">
        <v>42</v>
      </c>
      <c r="C56" s="54">
        <v>156.9676</v>
      </c>
      <c r="D56" s="54">
        <v>111.1317</v>
      </c>
      <c r="E56" s="54">
        <v>183.08699999999999</v>
      </c>
      <c r="F56" s="54">
        <v>139.0009</v>
      </c>
      <c r="G56" s="54">
        <v>140.00345999999999</v>
      </c>
      <c r="H56" s="54">
        <v>43.503300000000003</v>
      </c>
      <c r="I56" s="54">
        <v>143.42949999999999</v>
      </c>
      <c r="J56" s="54">
        <v>150.06744</v>
      </c>
      <c r="K56" s="55">
        <v>114.31855</v>
      </c>
      <c r="L56" s="55">
        <v>120.98133</v>
      </c>
      <c r="M56" s="55">
        <v>154.23264</v>
      </c>
      <c r="N56" s="55">
        <v>151.95412999999999</v>
      </c>
      <c r="O56" s="54">
        <f t="shared" si="23"/>
        <v>1608.6775499999999</v>
      </c>
      <c r="P56" s="31"/>
      <c r="Q56" s="27"/>
    </row>
    <row r="57" spans="2:47" x14ac:dyDescent="0.2">
      <c r="B57" s="53" t="s">
        <v>45</v>
      </c>
      <c r="C57" s="54">
        <v>7.4059200000000001</v>
      </c>
      <c r="D57" s="54">
        <v>6.4445300000000003</v>
      </c>
      <c r="E57" s="54">
        <v>7.1359199999999996</v>
      </c>
      <c r="F57" s="54">
        <v>6.1398799999999998</v>
      </c>
      <c r="G57" s="54">
        <v>6.0652799999999996</v>
      </c>
      <c r="H57" s="54">
        <v>6.1999899999999997</v>
      </c>
      <c r="I57" s="54">
        <v>6.4207799999999997</v>
      </c>
      <c r="J57" s="54">
        <v>6.1416599999999999</v>
      </c>
      <c r="K57" s="55">
        <v>5.9600400000000002</v>
      </c>
      <c r="L57" s="55">
        <v>6.5961100000000004</v>
      </c>
      <c r="M57" s="55">
        <v>6.6513299999999997</v>
      </c>
      <c r="N57" s="55">
        <v>6.9735699999999996</v>
      </c>
      <c r="O57" s="54">
        <f t="shared" si="23"/>
        <v>78.135009999999994</v>
      </c>
      <c r="P57" s="31"/>
      <c r="Q57" s="27"/>
    </row>
    <row r="58" spans="2:47" x14ac:dyDescent="0.2">
      <c r="B58" s="53" t="s">
        <v>168</v>
      </c>
      <c r="C58" s="54">
        <v>0</v>
      </c>
      <c r="D58" s="54">
        <v>0</v>
      </c>
      <c r="E58" s="54">
        <v>0</v>
      </c>
      <c r="F58" s="54">
        <v>0</v>
      </c>
      <c r="G58" s="54">
        <v>0</v>
      </c>
      <c r="H58" s="54">
        <v>0</v>
      </c>
      <c r="I58" s="54">
        <v>0</v>
      </c>
      <c r="J58" s="54">
        <v>0</v>
      </c>
      <c r="K58" s="55">
        <v>0</v>
      </c>
      <c r="L58" s="55">
        <v>0</v>
      </c>
      <c r="M58" s="55">
        <v>0</v>
      </c>
      <c r="N58" s="55">
        <v>0</v>
      </c>
      <c r="O58" s="54">
        <f t="shared" si="23"/>
        <v>0</v>
      </c>
    </row>
    <row r="59" spans="2:47" x14ac:dyDescent="0.2">
      <c r="B59" s="53" t="s">
        <v>167</v>
      </c>
      <c r="C59" s="54">
        <v>0</v>
      </c>
      <c r="D59" s="54">
        <v>0</v>
      </c>
      <c r="E59" s="54">
        <v>0</v>
      </c>
      <c r="F59" s="54">
        <v>0</v>
      </c>
      <c r="G59" s="54">
        <v>0</v>
      </c>
      <c r="H59" s="54">
        <v>0</v>
      </c>
      <c r="I59" s="54">
        <v>0</v>
      </c>
      <c r="J59" s="54">
        <v>0</v>
      </c>
      <c r="K59" s="55">
        <v>0</v>
      </c>
      <c r="L59" s="55">
        <v>0</v>
      </c>
      <c r="M59" s="55">
        <v>0</v>
      </c>
      <c r="N59" s="55">
        <v>0</v>
      </c>
      <c r="O59" s="54">
        <f t="shared" si="23"/>
        <v>0</v>
      </c>
      <c r="P59" s="90"/>
      <c r="Q59" s="27"/>
    </row>
    <row r="60" spans="2:47" x14ac:dyDescent="0.2">
      <c r="B60" s="53" t="s">
        <v>171</v>
      </c>
      <c r="C60" s="54">
        <v>0.13904</v>
      </c>
      <c r="D60" s="54">
        <v>0.21098</v>
      </c>
      <c r="E60" s="54">
        <v>0.23874000000000001</v>
      </c>
      <c r="F60" s="54">
        <v>0.23316999999999999</v>
      </c>
      <c r="G60" s="54">
        <v>0.18104000000000001</v>
      </c>
      <c r="H60" s="54">
        <v>0.19103999999999999</v>
      </c>
      <c r="I60" s="54">
        <v>0.37019999999999997</v>
      </c>
      <c r="J60" s="54">
        <v>0.52231000000000005</v>
      </c>
      <c r="K60" s="55">
        <v>0.62202000000000002</v>
      </c>
      <c r="L60" s="55">
        <v>0.64020999999999995</v>
      </c>
      <c r="M60" s="55">
        <v>0.60992000000000002</v>
      </c>
      <c r="N60" s="55">
        <v>0.56167</v>
      </c>
      <c r="O60" s="54">
        <f t="shared" si="23"/>
        <v>4.52034</v>
      </c>
      <c r="P60" s="91"/>
      <c r="Q60" s="27"/>
    </row>
    <row r="61" spans="2:47" x14ac:dyDescent="0.2">
      <c r="B61" s="45" t="s">
        <v>44</v>
      </c>
      <c r="C61" s="54">
        <v>1461.2024100000001</v>
      </c>
      <c r="D61" s="54">
        <v>1324.08376</v>
      </c>
      <c r="E61" s="54">
        <v>1462.3055400000001</v>
      </c>
      <c r="F61" s="54">
        <v>1337.70544</v>
      </c>
      <c r="G61" s="54">
        <v>1446.15743</v>
      </c>
      <c r="H61" s="54">
        <v>1436.02037</v>
      </c>
      <c r="I61" s="54">
        <v>1439.5069100000001</v>
      </c>
      <c r="J61" s="54">
        <v>1459.4868100000001</v>
      </c>
      <c r="K61" s="55">
        <v>1431.6788799999999</v>
      </c>
      <c r="L61" s="55">
        <v>1489.44076</v>
      </c>
      <c r="M61" s="55">
        <v>1452.7917</v>
      </c>
      <c r="N61" s="55">
        <v>1496.3925200000001</v>
      </c>
      <c r="O61" s="54">
        <f>SUM(C61:N61)</f>
        <v>17236.772529999998</v>
      </c>
      <c r="P61" s="31"/>
      <c r="Q61" s="27"/>
    </row>
    <row r="62" spans="2:47" x14ac:dyDescent="0.2">
      <c r="P62" s="31"/>
      <c r="Q62" s="27"/>
    </row>
    <row r="63" spans="2:47" x14ac:dyDescent="0.2">
      <c r="B63" s="779" t="s">
        <v>172</v>
      </c>
      <c r="C63" s="780"/>
      <c r="D63" s="780"/>
      <c r="E63" s="780"/>
      <c r="F63" s="780"/>
      <c r="G63" s="780"/>
      <c r="H63" s="780"/>
      <c r="I63" s="780"/>
      <c r="J63" s="780"/>
      <c r="K63" s="780"/>
      <c r="L63" s="780"/>
      <c r="M63" s="780"/>
      <c r="N63" s="780"/>
      <c r="O63" s="781"/>
      <c r="P63" s="31"/>
      <c r="Q63" s="27"/>
    </row>
    <row r="64" spans="2:47" x14ac:dyDescent="0.2">
      <c r="B64" s="45" t="s">
        <v>30</v>
      </c>
      <c r="C64" s="45" t="s">
        <v>20</v>
      </c>
      <c r="D64" s="45" t="s">
        <v>21</v>
      </c>
      <c r="E64" s="45" t="s">
        <v>22</v>
      </c>
      <c r="F64" s="45" t="s">
        <v>23</v>
      </c>
      <c r="G64" s="45" t="s">
        <v>24</v>
      </c>
      <c r="H64" s="45" t="s">
        <v>25</v>
      </c>
      <c r="I64" s="45" t="s">
        <v>31</v>
      </c>
      <c r="J64" s="45" t="s">
        <v>32</v>
      </c>
      <c r="K64" s="45" t="s">
        <v>33</v>
      </c>
      <c r="L64" s="45" t="s">
        <v>34</v>
      </c>
      <c r="M64" s="45" t="s">
        <v>35</v>
      </c>
      <c r="N64" s="45" t="s">
        <v>36</v>
      </c>
      <c r="O64" s="45" t="s">
        <v>169</v>
      </c>
      <c r="P64" s="31"/>
      <c r="Q64" s="27"/>
      <c r="AU64" s="27"/>
    </row>
    <row r="65" spans="2:49" x14ac:dyDescent="0.2">
      <c r="B65" s="95" t="s">
        <v>38</v>
      </c>
      <c r="C65" s="55">
        <v>1158.07761</v>
      </c>
      <c r="D65" s="55">
        <v>1129.27208</v>
      </c>
      <c r="E65" s="55">
        <v>1250.23522</v>
      </c>
      <c r="F65" s="55">
        <v>1060.3615299999999</v>
      </c>
      <c r="G65" s="55">
        <v>1126.0920599999999</v>
      </c>
      <c r="H65" s="55">
        <v>1098.1306300000001</v>
      </c>
      <c r="I65" s="55">
        <v>1072.18579</v>
      </c>
      <c r="J65" s="55">
        <v>1210.5695000000001</v>
      </c>
      <c r="K65" s="55">
        <v>1126.63012</v>
      </c>
      <c r="L65" s="55">
        <v>1193.3597600000001</v>
      </c>
      <c r="M65" s="55">
        <v>1201.95346</v>
      </c>
      <c r="N65" s="55">
        <v>1166.1783</v>
      </c>
      <c r="O65" s="55">
        <v>13793.046060000001</v>
      </c>
      <c r="P65" s="31"/>
      <c r="Q65" s="27"/>
      <c r="AU65" s="27"/>
    </row>
    <row r="66" spans="2:49" x14ac:dyDescent="0.2">
      <c r="B66" s="95" t="s">
        <v>41</v>
      </c>
      <c r="C66" s="55">
        <v>0</v>
      </c>
      <c r="D66" s="55">
        <v>0</v>
      </c>
      <c r="E66" s="55">
        <v>0</v>
      </c>
      <c r="F66" s="55">
        <v>0</v>
      </c>
      <c r="G66" s="55">
        <v>0</v>
      </c>
      <c r="H66" s="55">
        <v>0</v>
      </c>
      <c r="I66" s="55">
        <v>22.611999999999998</v>
      </c>
      <c r="J66" s="55">
        <v>0</v>
      </c>
      <c r="K66" s="55">
        <v>0</v>
      </c>
      <c r="L66" s="55">
        <v>0</v>
      </c>
      <c r="M66" s="55">
        <v>1.5589999999999999</v>
      </c>
      <c r="N66" s="55">
        <v>71.438000000000002</v>
      </c>
      <c r="O66" s="55">
        <v>95.608999999999995</v>
      </c>
      <c r="P66" s="31"/>
      <c r="Q66" s="27"/>
      <c r="AU66" s="27"/>
    </row>
    <row r="67" spans="2:49" x14ac:dyDescent="0.2">
      <c r="B67" s="95" t="s">
        <v>170</v>
      </c>
      <c r="C67" s="55">
        <v>0</v>
      </c>
      <c r="D67" s="55">
        <v>0</v>
      </c>
      <c r="E67" s="55">
        <v>0</v>
      </c>
      <c r="F67" s="55">
        <v>0</v>
      </c>
      <c r="G67" s="55">
        <v>0</v>
      </c>
      <c r="H67" s="55">
        <v>0</v>
      </c>
      <c r="I67" s="55">
        <v>0</v>
      </c>
      <c r="J67" s="55">
        <v>0</v>
      </c>
      <c r="K67" s="55">
        <v>0.16533</v>
      </c>
      <c r="L67" s="55">
        <v>6.4606300000000001</v>
      </c>
      <c r="M67" s="55">
        <v>9.0412700000000008</v>
      </c>
      <c r="N67" s="55">
        <v>9.3589400000000005</v>
      </c>
      <c r="O67" s="55">
        <v>25.02617</v>
      </c>
      <c r="P67" s="31"/>
      <c r="Q67" s="27"/>
      <c r="R67" s="92"/>
      <c r="U67" s="93"/>
      <c r="X67" s="21"/>
      <c r="AE67" s="92"/>
      <c r="AF67" s="92"/>
      <c r="AG67" s="27"/>
      <c r="AH67" s="27"/>
      <c r="AI67" s="27"/>
      <c r="AJ67" s="27"/>
      <c r="AK67" s="27"/>
      <c r="AL67" s="27"/>
      <c r="AM67" s="27"/>
      <c r="AN67" s="27"/>
      <c r="AO67" s="27"/>
      <c r="AP67" s="27"/>
      <c r="AQ67" s="27"/>
      <c r="AR67" s="27"/>
      <c r="AS67" s="27"/>
      <c r="AT67" s="27"/>
      <c r="AU67" s="27"/>
    </row>
    <row r="68" spans="2:49" x14ac:dyDescent="0.2">
      <c r="B68" s="95" t="s">
        <v>43</v>
      </c>
      <c r="C68" s="55">
        <v>1.22862</v>
      </c>
      <c r="D68" s="55">
        <v>21.323869999999999</v>
      </c>
      <c r="E68" s="55">
        <v>6.18764</v>
      </c>
      <c r="F68" s="55">
        <v>62.622459999999997</v>
      </c>
      <c r="G68" s="55">
        <v>36.807560000000002</v>
      </c>
      <c r="H68" s="55">
        <v>33.002020000000002</v>
      </c>
      <c r="I68" s="55">
        <v>4.7564099999999998</v>
      </c>
      <c r="J68" s="55">
        <v>2.6447699999999998</v>
      </c>
      <c r="K68" s="55">
        <v>3.3311199999999999</v>
      </c>
      <c r="L68" s="55">
        <v>15.41353</v>
      </c>
      <c r="M68" s="55">
        <v>22.036989999999999</v>
      </c>
      <c r="N68" s="55">
        <v>54.620930000000001</v>
      </c>
      <c r="O68" s="55">
        <v>263.97591999999997</v>
      </c>
      <c r="P68" s="31"/>
      <c r="Q68" s="27"/>
      <c r="R68" s="92"/>
      <c r="S68" s="96"/>
      <c r="T68" s="96"/>
      <c r="U68" s="93"/>
      <c r="V68" s="96"/>
      <c r="W68" s="96"/>
      <c r="X68" s="96"/>
      <c r="Y68" s="96"/>
      <c r="Z68" s="96"/>
      <c r="AE68" s="92"/>
      <c r="AF68" s="92"/>
      <c r="AG68" s="97"/>
      <c r="AH68" s="97"/>
      <c r="AI68" s="97"/>
      <c r="AJ68" s="97"/>
      <c r="AK68" s="97"/>
      <c r="AL68" s="97"/>
      <c r="AM68" s="97"/>
      <c r="AN68" s="97"/>
      <c r="AO68" s="97"/>
      <c r="AP68" s="97"/>
      <c r="AQ68" s="97"/>
      <c r="AR68" s="97"/>
      <c r="AS68" s="97"/>
      <c r="AT68" s="97"/>
      <c r="AU68" s="97"/>
    </row>
    <row r="69" spans="2:49" x14ac:dyDescent="0.2">
      <c r="B69" s="95" t="s">
        <v>40</v>
      </c>
      <c r="C69" s="55">
        <v>0.29809999999999998</v>
      </c>
      <c r="D69" s="55">
        <v>2.7060300000000002</v>
      </c>
      <c r="E69" s="55">
        <v>5.4922300000000002</v>
      </c>
      <c r="F69" s="55">
        <v>9.6509</v>
      </c>
      <c r="G69" s="55">
        <v>6.02285</v>
      </c>
      <c r="H69" s="55">
        <v>4.7066999999999997</v>
      </c>
      <c r="I69" s="55">
        <v>3.3334000000000001</v>
      </c>
      <c r="J69" s="55">
        <v>2.2081</v>
      </c>
      <c r="K69" s="55">
        <v>2.8506</v>
      </c>
      <c r="L69" s="55">
        <v>2.5162</v>
      </c>
      <c r="M69" s="55">
        <v>3.3542000000000001</v>
      </c>
      <c r="N69" s="55">
        <v>5.2801999999999998</v>
      </c>
      <c r="O69" s="55">
        <v>48.419510000000002</v>
      </c>
      <c r="R69" s="92"/>
      <c r="S69" s="96"/>
      <c r="T69" s="96"/>
      <c r="U69" s="93"/>
      <c r="V69" s="96"/>
      <c r="W69" s="96"/>
      <c r="X69" s="96"/>
      <c r="Y69" s="96"/>
      <c r="Z69" s="96"/>
      <c r="AE69" s="92"/>
      <c r="AF69" s="92"/>
      <c r="AG69" s="98"/>
      <c r="AH69" s="99"/>
      <c r="AI69" s="99"/>
      <c r="AJ69" s="99"/>
      <c r="AK69" s="99"/>
      <c r="AL69" s="98"/>
      <c r="AM69" s="98"/>
      <c r="AN69" s="98"/>
      <c r="AO69" s="98"/>
      <c r="AP69" s="98"/>
      <c r="AQ69" s="98"/>
      <c r="AR69" s="98"/>
      <c r="AS69" s="98"/>
      <c r="AT69" s="98"/>
      <c r="AU69" s="98"/>
    </row>
    <row r="70" spans="2:49" x14ac:dyDescent="0.2">
      <c r="B70" s="95" t="s">
        <v>37</v>
      </c>
      <c r="C70" s="55">
        <v>3.6972399999999999</v>
      </c>
      <c r="D70" s="55">
        <v>13.53556</v>
      </c>
      <c r="E70" s="55">
        <v>21.302389999999999</v>
      </c>
      <c r="F70" s="55">
        <v>21.86195</v>
      </c>
      <c r="G70" s="55">
        <v>18.460570000000001</v>
      </c>
      <c r="H70" s="55">
        <v>10.593819999999999</v>
      </c>
      <c r="I70" s="55">
        <v>4.7931999999999997</v>
      </c>
      <c r="J70" s="55">
        <v>5.97431</v>
      </c>
      <c r="K70" s="55">
        <v>8.5085999999999995</v>
      </c>
      <c r="L70" s="55">
        <v>8.7444299999999995</v>
      </c>
      <c r="M70" s="55">
        <v>14.215669999999999</v>
      </c>
      <c r="N70" s="55">
        <v>20.2776</v>
      </c>
      <c r="O70" s="55">
        <v>151.96534</v>
      </c>
      <c r="P70" s="90"/>
      <c r="Q70" s="92"/>
      <c r="R70" s="92"/>
      <c r="U70" s="93"/>
      <c r="AE70" s="92"/>
      <c r="AF70" s="92"/>
      <c r="AG70" s="98"/>
      <c r="AH70" s="99"/>
      <c r="AI70" s="99"/>
      <c r="AJ70" s="99"/>
      <c r="AK70" s="99"/>
      <c r="AL70" s="98"/>
      <c r="AM70" s="98"/>
      <c r="AN70" s="98"/>
      <c r="AO70" s="98"/>
      <c r="AP70" s="98"/>
      <c r="AQ70" s="98"/>
      <c r="AR70" s="98"/>
      <c r="AS70" s="98"/>
      <c r="AT70" s="98"/>
      <c r="AU70" s="98"/>
    </row>
    <row r="71" spans="2:49" x14ac:dyDescent="0.2">
      <c r="B71" s="95" t="s">
        <v>42</v>
      </c>
      <c r="C71" s="55">
        <v>220.19890000000001</v>
      </c>
      <c r="D71" s="55">
        <v>131.39420000000001</v>
      </c>
      <c r="E71" s="55">
        <v>134.23352</v>
      </c>
      <c r="F71" s="55">
        <v>223.28927999999999</v>
      </c>
      <c r="G71" s="55">
        <v>219.64465999999999</v>
      </c>
      <c r="H71" s="55">
        <v>240.10310000000001</v>
      </c>
      <c r="I71" s="55">
        <v>202.96469999999999</v>
      </c>
      <c r="J71" s="55">
        <v>194.99396999999999</v>
      </c>
      <c r="K71" s="55">
        <v>229.05279999999999</v>
      </c>
      <c r="L71" s="55">
        <v>202.66296</v>
      </c>
      <c r="M71" s="55">
        <v>138.8399</v>
      </c>
      <c r="N71" s="55">
        <v>147.07820000000001</v>
      </c>
      <c r="O71" s="55">
        <v>2284.4561899999999</v>
      </c>
      <c r="P71" s="91"/>
      <c r="Q71" s="92"/>
      <c r="R71" s="92"/>
      <c r="S71" s="92"/>
      <c r="T71" s="92"/>
      <c r="U71" s="92"/>
      <c r="V71" s="92"/>
      <c r="W71" s="92"/>
      <c r="X71" s="92"/>
      <c r="Y71" s="92"/>
      <c r="Z71" s="92"/>
      <c r="AA71" s="92"/>
      <c r="AB71" s="92"/>
      <c r="AC71" s="92"/>
      <c r="AD71" s="92"/>
      <c r="AE71" s="92"/>
      <c r="AF71" s="92"/>
      <c r="AG71" s="98"/>
      <c r="AH71" s="99"/>
      <c r="AI71" s="99"/>
      <c r="AJ71" s="99"/>
      <c r="AK71" s="99"/>
      <c r="AL71" s="98"/>
      <c r="AM71" s="98"/>
      <c r="AN71" s="98"/>
      <c r="AO71" s="98"/>
      <c r="AP71" s="98"/>
      <c r="AQ71" s="98"/>
      <c r="AR71" s="98"/>
      <c r="AS71" s="98"/>
      <c r="AT71" s="98"/>
      <c r="AU71" s="98"/>
    </row>
    <row r="72" spans="2:49" x14ac:dyDescent="0.2">
      <c r="B72" s="95" t="s">
        <v>45</v>
      </c>
      <c r="C72" s="55">
        <v>8.2960600000000007</v>
      </c>
      <c r="D72" s="55">
        <v>8.2355</v>
      </c>
      <c r="E72" s="55">
        <v>8.2802399999999992</v>
      </c>
      <c r="F72" s="55">
        <v>7.0195600000000002</v>
      </c>
      <c r="G72" s="55">
        <v>6.13767</v>
      </c>
      <c r="H72" s="55">
        <v>5.8609400000000003</v>
      </c>
      <c r="I72" s="55">
        <v>6.3341200000000004</v>
      </c>
      <c r="J72" s="55">
        <v>6.0274200000000002</v>
      </c>
      <c r="K72" s="55">
        <v>5.5852500000000003</v>
      </c>
      <c r="L72" s="55">
        <v>5.8497300000000001</v>
      </c>
      <c r="M72" s="55">
        <v>6.4903899999999997</v>
      </c>
      <c r="N72" s="55">
        <v>7.2994599999999998</v>
      </c>
      <c r="O72" s="55">
        <v>81.416340000000005</v>
      </c>
      <c r="P72" s="31"/>
      <c r="Q72" s="92"/>
      <c r="R72" s="92"/>
      <c r="S72" s="92"/>
      <c r="T72" s="92"/>
      <c r="U72" s="92"/>
      <c r="V72" s="92"/>
      <c r="W72" s="92"/>
      <c r="X72" s="92"/>
      <c r="Y72" s="92"/>
      <c r="Z72" s="92"/>
      <c r="AG72" s="98"/>
      <c r="AH72" s="99"/>
      <c r="AI72" s="99"/>
      <c r="AJ72" s="99"/>
      <c r="AK72" s="99"/>
      <c r="AL72" s="98"/>
      <c r="AM72" s="98"/>
      <c r="AN72" s="98"/>
      <c r="AO72" s="98"/>
      <c r="AP72" s="98"/>
      <c r="AQ72" s="98"/>
      <c r="AR72" s="98"/>
      <c r="AS72" s="98"/>
      <c r="AT72" s="98"/>
      <c r="AU72" s="98"/>
      <c r="AV72" s="90"/>
      <c r="AW72" s="90"/>
    </row>
    <row r="73" spans="2:49" x14ac:dyDescent="0.2">
      <c r="B73" s="95" t="s">
        <v>168</v>
      </c>
      <c r="C73" s="55">
        <v>0</v>
      </c>
      <c r="D73" s="55">
        <v>0</v>
      </c>
      <c r="E73" s="55">
        <v>0</v>
      </c>
      <c r="F73" s="55">
        <v>0</v>
      </c>
      <c r="G73" s="55">
        <v>0</v>
      </c>
      <c r="H73" s="55">
        <v>0</v>
      </c>
      <c r="I73" s="55">
        <v>0</v>
      </c>
      <c r="J73" s="55">
        <v>0</v>
      </c>
      <c r="K73" s="55">
        <v>0</v>
      </c>
      <c r="L73" s="55">
        <v>0</v>
      </c>
      <c r="M73" s="55">
        <v>0</v>
      </c>
      <c r="N73" s="55">
        <v>0</v>
      </c>
      <c r="O73" s="55">
        <v>0</v>
      </c>
      <c r="P73" s="31"/>
      <c r="Q73" s="92"/>
      <c r="R73" s="92"/>
      <c r="S73" s="92"/>
      <c r="T73" s="92"/>
      <c r="U73" s="92"/>
      <c r="V73" s="92"/>
      <c r="W73" s="92"/>
      <c r="X73" s="92"/>
      <c r="Y73" s="92"/>
      <c r="Z73" s="92"/>
      <c r="AA73" s="91"/>
      <c r="AB73" s="91"/>
      <c r="AC73" s="91"/>
      <c r="AD73" s="91"/>
      <c r="AE73" s="91"/>
      <c r="AF73" s="91"/>
      <c r="AG73" s="98"/>
      <c r="AH73" s="99"/>
      <c r="AI73" s="99"/>
      <c r="AJ73" s="99"/>
      <c r="AK73" s="99"/>
      <c r="AL73" s="98"/>
      <c r="AM73" s="98"/>
      <c r="AN73" s="98"/>
      <c r="AO73" s="98"/>
      <c r="AP73" s="98"/>
      <c r="AQ73" s="98"/>
      <c r="AR73" s="98"/>
      <c r="AS73" s="98"/>
      <c r="AT73" s="98"/>
      <c r="AU73" s="98"/>
      <c r="AV73" s="91"/>
      <c r="AW73" s="91"/>
    </row>
    <row r="74" spans="2:49" x14ac:dyDescent="0.2">
      <c r="B74" s="95" t="s">
        <v>167</v>
      </c>
      <c r="C74" s="55">
        <v>0</v>
      </c>
      <c r="D74" s="55">
        <v>0</v>
      </c>
      <c r="E74" s="55">
        <v>0</v>
      </c>
      <c r="F74" s="55">
        <v>0</v>
      </c>
      <c r="G74" s="55">
        <v>0</v>
      </c>
      <c r="H74" s="55">
        <v>0</v>
      </c>
      <c r="I74" s="55">
        <v>11.303000000000001</v>
      </c>
      <c r="J74" s="55">
        <v>0</v>
      </c>
      <c r="K74" s="55">
        <v>0</v>
      </c>
      <c r="L74" s="55">
        <v>0</v>
      </c>
      <c r="M74" s="55">
        <v>0</v>
      </c>
      <c r="N74" s="55">
        <v>0</v>
      </c>
      <c r="O74" s="55">
        <v>11.303000000000001</v>
      </c>
      <c r="P74" s="31"/>
      <c r="Q74" s="92"/>
      <c r="R74" s="92"/>
      <c r="S74" s="92"/>
      <c r="T74" s="92"/>
      <c r="U74" s="92"/>
      <c r="V74" s="92"/>
      <c r="W74" s="92"/>
      <c r="X74" s="92"/>
      <c r="Y74" s="92"/>
      <c r="Z74" s="92"/>
      <c r="AA74" s="91"/>
      <c r="AB74" s="91"/>
      <c r="AC74" s="91"/>
      <c r="AD74" s="91"/>
      <c r="AE74" s="91"/>
      <c r="AF74" s="91"/>
      <c r="AG74" s="98"/>
      <c r="AH74" s="99"/>
      <c r="AI74" s="99"/>
      <c r="AJ74" s="99"/>
      <c r="AK74" s="99"/>
      <c r="AL74" s="98"/>
      <c r="AM74" s="98"/>
      <c r="AN74" s="98"/>
      <c r="AO74" s="98"/>
      <c r="AP74" s="98"/>
      <c r="AQ74" s="98"/>
      <c r="AR74" s="98"/>
      <c r="AS74" s="98"/>
      <c r="AT74" s="98"/>
      <c r="AU74" s="98"/>
      <c r="AV74" s="91"/>
      <c r="AW74" s="91"/>
    </row>
    <row r="75" spans="2:49" x14ac:dyDescent="0.2">
      <c r="B75" s="95" t="s">
        <v>171</v>
      </c>
      <c r="C75" s="55">
        <v>0</v>
      </c>
      <c r="D75" s="55">
        <v>0</v>
      </c>
      <c r="E75" s="55">
        <v>0</v>
      </c>
      <c r="F75" s="55">
        <v>0</v>
      </c>
      <c r="G75" s="55">
        <v>0</v>
      </c>
      <c r="H75" s="55">
        <v>0</v>
      </c>
      <c r="I75" s="55">
        <v>0</v>
      </c>
      <c r="J75" s="55">
        <v>0</v>
      </c>
      <c r="K75" s="55">
        <v>0</v>
      </c>
      <c r="L75" s="55">
        <v>0.10768999999999999</v>
      </c>
      <c r="M75" s="55">
        <v>0.19605</v>
      </c>
      <c r="N75" s="55">
        <v>0.13658999999999999</v>
      </c>
      <c r="O75" s="55">
        <v>0.44033</v>
      </c>
      <c r="P75" s="31"/>
      <c r="Q75" s="92"/>
      <c r="R75" s="92"/>
      <c r="AA75" s="30"/>
      <c r="AB75" s="30"/>
      <c r="AC75" s="30"/>
      <c r="AD75" s="30"/>
      <c r="AE75" s="31"/>
      <c r="AF75" s="31"/>
      <c r="AG75" s="98"/>
      <c r="AH75" s="99"/>
      <c r="AI75" s="99"/>
      <c r="AJ75" s="99"/>
      <c r="AK75" s="99"/>
      <c r="AL75" s="98"/>
      <c r="AM75" s="98"/>
      <c r="AN75" s="98"/>
      <c r="AO75" s="98"/>
      <c r="AP75" s="98"/>
      <c r="AQ75" s="98"/>
      <c r="AR75" s="98"/>
      <c r="AS75" s="98"/>
      <c r="AT75" s="98"/>
      <c r="AU75" s="98"/>
      <c r="AV75" s="100"/>
      <c r="AW75" s="31"/>
    </row>
    <row r="76" spans="2:49" x14ac:dyDescent="0.2">
      <c r="B76" s="45" t="s">
        <v>44</v>
      </c>
      <c r="C76" s="55">
        <v>1391.7965300000001</v>
      </c>
      <c r="D76" s="55">
        <v>1306.4672399999999</v>
      </c>
      <c r="E76" s="55">
        <v>1425.7312400000001</v>
      </c>
      <c r="F76" s="55">
        <v>1384.8056799999999</v>
      </c>
      <c r="G76" s="55">
        <v>1413.1653699999999</v>
      </c>
      <c r="H76" s="55">
        <v>1392.3972100000001</v>
      </c>
      <c r="I76" s="55">
        <v>1328.28262</v>
      </c>
      <c r="J76" s="55">
        <v>1422.4180699999999</v>
      </c>
      <c r="K76" s="55">
        <v>1376.12382</v>
      </c>
      <c r="L76" s="55">
        <v>1435.11493</v>
      </c>
      <c r="M76" s="55">
        <v>1397.6869300000001</v>
      </c>
      <c r="N76" s="55">
        <v>1481.66822</v>
      </c>
      <c r="O76" s="55">
        <v>16755.657859999999</v>
      </c>
      <c r="P76" s="31"/>
      <c r="Q76" s="92"/>
      <c r="R76" s="92"/>
      <c r="X76" s="21"/>
      <c r="AA76" s="30"/>
      <c r="AB76" s="30"/>
      <c r="AC76" s="30"/>
      <c r="AD76" s="30"/>
      <c r="AE76" s="31"/>
      <c r="AF76" s="31"/>
      <c r="AG76" s="98"/>
      <c r="AH76" s="99"/>
      <c r="AI76" s="99"/>
      <c r="AJ76" s="99"/>
      <c r="AK76" s="99"/>
      <c r="AL76" s="98"/>
      <c r="AM76" s="98"/>
      <c r="AN76" s="98"/>
      <c r="AO76" s="98"/>
      <c r="AP76" s="98"/>
      <c r="AQ76" s="98"/>
      <c r="AR76" s="98"/>
      <c r="AS76" s="98"/>
      <c r="AT76" s="98"/>
      <c r="AU76" s="98"/>
      <c r="AV76" s="31"/>
      <c r="AW76" s="31"/>
    </row>
    <row r="77" spans="2:49" x14ac:dyDescent="0.2">
      <c r="P77" s="31"/>
      <c r="Q77" s="92"/>
      <c r="R77" s="92"/>
      <c r="S77" s="96"/>
      <c r="T77" s="96"/>
      <c r="U77" s="96"/>
      <c r="V77" s="96"/>
      <c r="W77" s="96"/>
      <c r="X77" s="96"/>
      <c r="Y77" s="96"/>
      <c r="Z77" s="96"/>
      <c r="AA77" s="30"/>
      <c r="AB77" s="30"/>
      <c r="AC77" s="30"/>
      <c r="AD77" s="30"/>
      <c r="AE77" s="31"/>
      <c r="AF77" s="31"/>
      <c r="AG77" s="98"/>
      <c r="AH77" s="99"/>
      <c r="AI77" s="99"/>
      <c r="AJ77" s="99"/>
      <c r="AK77" s="99"/>
      <c r="AL77" s="98"/>
      <c r="AM77" s="98"/>
      <c r="AN77" s="98"/>
      <c r="AO77" s="98"/>
      <c r="AP77" s="98"/>
      <c r="AQ77" s="98"/>
      <c r="AR77" s="98"/>
      <c r="AS77" s="98"/>
      <c r="AT77" s="98"/>
      <c r="AU77" s="98"/>
      <c r="AV77" s="100"/>
      <c r="AW77" s="31"/>
    </row>
    <row r="78" spans="2:49" x14ac:dyDescent="0.2">
      <c r="B78" s="776" t="s">
        <v>47</v>
      </c>
      <c r="C78" s="777"/>
      <c r="D78" s="777"/>
      <c r="E78" s="777"/>
      <c r="F78" s="777"/>
      <c r="G78" s="777"/>
      <c r="H78" s="777"/>
      <c r="I78" s="777"/>
      <c r="J78" s="777"/>
      <c r="K78" s="777"/>
      <c r="L78" s="777"/>
      <c r="M78" s="777"/>
      <c r="N78" s="777"/>
      <c r="O78" s="778"/>
      <c r="P78" s="31"/>
      <c r="Q78" s="92"/>
      <c r="R78" s="92"/>
      <c r="S78" s="96"/>
      <c r="T78" s="96"/>
      <c r="U78" s="96"/>
      <c r="V78" s="96"/>
      <c r="W78" s="96"/>
      <c r="X78" s="96"/>
      <c r="Y78" s="96"/>
      <c r="Z78" s="96"/>
      <c r="AA78" s="92"/>
      <c r="AB78" s="92"/>
      <c r="AC78" s="92"/>
      <c r="AD78" s="92"/>
      <c r="AE78" s="27"/>
      <c r="AF78" s="27"/>
      <c r="AG78" s="98"/>
      <c r="AH78" s="99"/>
      <c r="AI78" s="99"/>
      <c r="AJ78" s="99"/>
      <c r="AK78" s="99"/>
      <c r="AL78" s="98"/>
      <c r="AM78" s="98"/>
      <c r="AN78" s="98"/>
      <c r="AO78" s="98"/>
      <c r="AP78" s="98"/>
      <c r="AQ78" s="98"/>
      <c r="AR78" s="98"/>
      <c r="AS78" s="98"/>
      <c r="AT78" s="98"/>
      <c r="AU78" s="98"/>
      <c r="AV78" s="100"/>
      <c r="AW78" s="31"/>
    </row>
    <row r="79" spans="2:49" x14ac:dyDescent="0.2">
      <c r="B79" s="45" t="s">
        <v>30</v>
      </c>
      <c r="C79" s="45" t="s">
        <v>20</v>
      </c>
      <c r="D79" s="45" t="s">
        <v>21</v>
      </c>
      <c r="E79" s="45" t="s">
        <v>22</v>
      </c>
      <c r="F79" s="45" t="s">
        <v>23</v>
      </c>
      <c r="G79" s="45" t="s">
        <v>24</v>
      </c>
      <c r="H79" s="45" t="s">
        <v>25</v>
      </c>
      <c r="I79" s="45" t="s">
        <v>31</v>
      </c>
      <c r="J79" s="45" t="s">
        <v>32</v>
      </c>
      <c r="K79" s="45" t="s">
        <v>33</v>
      </c>
      <c r="L79" s="45" t="s">
        <v>34</v>
      </c>
      <c r="M79" s="45" t="s">
        <v>35</v>
      </c>
      <c r="N79" s="45" t="s">
        <v>36</v>
      </c>
      <c r="O79" s="101">
        <v>2011</v>
      </c>
      <c r="P79" s="31"/>
      <c r="Q79" s="92"/>
      <c r="R79" s="92"/>
      <c r="S79" s="92"/>
      <c r="T79" s="92"/>
      <c r="U79" s="92"/>
      <c r="V79" s="92"/>
      <c r="W79" s="92"/>
      <c r="X79" s="92"/>
      <c r="Y79" s="92"/>
      <c r="Z79" s="92"/>
      <c r="AA79" s="92"/>
      <c r="AB79" s="92"/>
      <c r="AC79" s="92"/>
      <c r="AD79" s="92"/>
      <c r="AE79" s="27"/>
      <c r="AF79" s="27"/>
      <c r="AG79" s="98"/>
      <c r="AH79" s="99"/>
      <c r="AI79" s="99"/>
      <c r="AJ79" s="99"/>
      <c r="AK79" s="99"/>
      <c r="AL79" s="98"/>
      <c r="AM79" s="98"/>
      <c r="AN79" s="98"/>
      <c r="AO79" s="98"/>
      <c r="AP79" s="98"/>
      <c r="AQ79" s="98"/>
      <c r="AR79" s="98"/>
      <c r="AS79" s="98"/>
      <c r="AT79" s="98"/>
      <c r="AU79" s="98"/>
      <c r="AV79" s="31"/>
      <c r="AW79" s="31"/>
    </row>
    <row r="80" spans="2:49" x14ac:dyDescent="0.2">
      <c r="B80" s="102" t="s">
        <v>37</v>
      </c>
      <c r="C80" s="103">
        <v>36.712389999999999</v>
      </c>
      <c r="D80" s="103">
        <v>18.877690000000001</v>
      </c>
      <c r="E80" s="103">
        <v>26.21116</v>
      </c>
      <c r="F80" s="103">
        <v>25.54862</v>
      </c>
      <c r="G80" s="103">
        <v>21.34721</v>
      </c>
      <c r="H80" s="103">
        <v>24.41056</v>
      </c>
      <c r="I80" s="104">
        <v>7.4142299999999999</v>
      </c>
      <c r="J80" s="104">
        <v>10.921659999999999</v>
      </c>
      <c r="K80" s="104">
        <v>8.7682099999999998</v>
      </c>
      <c r="L80" s="104">
        <v>2.4707400000000002</v>
      </c>
      <c r="M80" s="104">
        <v>0.94120000000000004</v>
      </c>
      <c r="N80" s="104">
        <v>8.5626099999999994</v>
      </c>
      <c r="O80" s="103">
        <v>192.18628000000004</v>
      </c>
      <c r="P80" s="31"/>
      <c r="Q80" s="92"/>
      <c r="R80" s="92"/>
      <c r="S80" s="92"/>
      <c r="T80" s="92"/>
      <c r="U80" s="92"/>
      <c r="V80" s="92"/>
      <c r="W80" s="92"/>
      <c r="X80" s="92"/>
      <c r="Y80" s="92"/>
      <c r="Z80" s="92"/>
      <c r="AA80" s="92"/>
      <c r="AB80" s="92"/>
      <c r="AC80" s="92"/>
      <c r="AD80" s="92"/>
      <c r="AE80" s="27"/>
      <c r="AF80" s="27"/>
      <c r="AG80" s="98"/>
      <c r="AH80" s="99"/>
      <c r="AI80" s="99"/>
      <c r="AJ80" s="99"/>
      <c r="AK80" s="99"/>
      <c r="AL80" s="98"/>
      <c r="AM80" s="98"/>
      <c r="AN80" s="98"/>
      <c r="AO80" s="98"/>
      <c r="AP80" s="98"/>
      <c r="AQ80" s="98"/>
      <c r="AR80" s="98"/>
      <c r="AS80" s="98"/>
      <c r="AT80" s="98"/>
      <c r="AU80" s="98"/>
      <c r="AV80" s="31"/>
      <c r="AW80" s="31"/>
    </row>
    <row r="81" spans="2:49" x14ac:dyDescent="0.2">
      <c r="B81" s="102" t="s">
        <v>38</v>
      </c>
      <c r="C81" s="103">
        <v>752.09595000000002</v>
      </c>
      <c r="D81" s="103">
        <v>702.19974999999999</v>
      </c>
      <c r="E81" s="103">
        <v>812.20011</v>
      </c>
      <c r="F81" s="103">
        <v>842.75221999999997</v>
      </c>
      <c r="G81" s="103">
        <v>1069.74863</v>
      </c>
      <c r="H81" s="103">
        <v>938.07060000000001</v>
      </c>
      <c r="I81" s="103">
        <v>978.72288000000003</v>
      </c>
      <c r="J81" s="103">
        <v>981.07030999999995</v>
      </c>
      <c r="K81" s="103">
        <v>1051.82259</v>
      </c>
      <c r="L81" s="103">
        <v>939.15935000000002</v>
      </c>
      <c r="M81" s="103">
        <v>873.12725</v>
      </c>
      <c r="N81" s="103">
        <v>1058.6267499999999</v>
      </c>
      <c r="O81" s="103">
        <v>10999.596390000001</v>
      </c>
      <c r="P81" s="105"/>
      <c r="Q81" s="92"/>
      <c r="R81" s="92"/>
      <c r="S81" s="92"/>
      <c r="T81" s="92"/>
      <c r="U81" s="92"/>
      <c r="V81" s="92"/>
      <c r="W81" s="92"/>
      <c r="X81" s="92"/>
      <c r="Y81" s="92"/>
      <c r="Z81" s="92"/>
      <c r="AA81" s="30"/>
      <c r="AB81" s="30"/>
      <c r="AC81" s="30"/>
      <c r="AD81" s="30"/>
      <c r="AE81" s="31"/>
      <c r="AF81" s="31"/>
      <c r="AG81" s="106"/>
      <c r="AH81" s="99"/>
      <c r="AI81" s="99"/>
      <c r="AJ81" s="99"/>
      <c r="AK81" s="107"/>
      <c r="AL81" s="98"/>
      <c r="AM81" s="98"/>
      <c r="AN81" s="98"/>
      <c r="AO81" s="98"/>
      <c r="AP81" s="98"/>
      <c r="AQ81" s="98"/>
      <c r="AR81" s="98"/>
      <c r="AS81" s="98"/>
      <c r="AT81" s="98"/>
      <c r="AU81" s="98"/>
      <c r="AV81" s="108"/>
      <c r="AW81" s="31"/>
    </row>
    <row r="82" spans="2:49" x14ac:dyDescent="0.2">
      <c r="B82" s="102" t="s">
        <v>39</v>
      </c>
      <c r="C82" s="103">
        <v>6.2682200000000003</v>
      </c>
      <c r="D82" s="103">
        <v>8.30213</v>
      </c>
      <c r="E82" s="103">
        <v>5.8181399999999996</v>
      </c>
      <c r="F82" s="103">
        <v>5.2762799999999999</v>
      </c>
      <c r="G82" s="103">
        <v>5.9633599999999998</v>
      </c>
      <c r="H82" s="103">
        <v>5.2165600000000003</v>
      </c>
      <c r="I82" s="104">
        <v>5.3640999999999996</v>
      </c>
      <c r="J82" s="104">
        <v>5.1400800000000002</v>
      </c>
      <c r="K82" s="104">
        <v>5.17685</v>
      </c>
      <c r="L82" s="104">
        <v>6.0432399999999999</v>
      </c>
      <c r="M82" s="104">
        <v>6.0349199999999996</v>
      </c>
      <c r="N82" s="104">
        <v>6.6325099999999999</v>
      </c>
      <c r="O82" s="103">
        <v>71.23639</v>
      </c>
      <c r="P82" s="90"/>
      <c r="Q82" s="92"/>
      <c r="R82" s="92"/>
      <c r="S82" s="92"/>
      <c r="T82" s="92"/>
      <c r="U82" s="92"/>
      <c r="V82" s="92"/>
      <c r="W82" s="92"/>
      <c r="X82" s="92"/>
      <c r="Y82" s="92"/>
      <c r="Z82" s="92"/>
      <c r="AA82" s="109"/>
      <c r="AB82" s="109"/>
      <c r="AC82" s="109"/>
      <c r="AD82" s="109"/>
      <c r="AE82" s="109"/>
      <c r="AF82" s="109"/>
      <c r="AG82" s="109"/>
      <c r="AH82" s="109"/>
      <c r="AI82" s="109"/>
      <c r="AJ82" s="109"/>
      <c r="AK82" s="109"/>
      <c r="AL82" s="109"/>
      <c r="AM82" s="100"/>
      <c r="AN82" s="100"/>
      <c r="AO82" s="109"/>
      <c r="AP82" s="109"/>
      <c r="AQ82" s="109"/>
      <c r="AR82" s="109"/>
      <c r="AS82" s="109"/>
      <c r="AT82" s="109"/>
      <c r="AU82" s="110"/>
      <c r="AV82" s="109"/>
      <c r="AW82" s="31"/>
    </row>
    <row r="83" spans="2:49" x14ac:dyDescent="0.2">
      <c r="B83" s="102" t="s">
        <v>40</v>
      </c>
      <c r="C83" s="103">
        <v>10.9529</v>
      </c>
      <c r="D83" s="103">
        <v>4.3826000000000001</v>
      </c>
      <c r="E83" s="103">
        <v>9.7706999999999997</v>
      </c>
      <c r="F83" s="103">
        <v>7.7103999999999999</v>
      </c>
      <c r="G83" s="103">
        <v>4.6824300000000001</v>
      </c>
      <c r="H83" s="103">
        <v>4.8868999999999998</v>
      </c>
      <c r="I83" s="104">
        <v>0.94799999999999995</v>
      </c>
      <c r="J83" s="104">
        <v>2.2254</v>
      </c>
      <c r="K83" s="104">
        <v>3.9116</v>
      </c>
      <c r="L83" s="104">
        <v>7.9760999999999997</v>
      </c>
      <c r="M83" s="104">
        <v>6.4500400000000004</v>
      </c>
      <c r="N83" s="104">
        <v>5.17</v>
      </c>
      <c r="O83" s="103">
        <v>69.067070000000001</v>
      </c>
      <c r="P83" s="91"/>
      <c r="Q83" s="92"/>
      <c r="R83" s="92"/>
      <c r="S83" s="92"/>
      <c r="T83" s="92"/>
      <c r="U83" s="92"/>
      <c r="V83" s="92"/>
      <c r="W83" s="92"/>
      <c r="X83" s="92"/>
      <c r="Y83" s="92"/>
      <c r="Z83" s="92"/>
      <c r="AA83" s="91"/>
      <c r="AB83" s="91"/>
      <c r="AC83" s="91"/>
      <c r="AD83" s="91"/>
      <c r="AE83" s="31"/>
      <c r="AF83" s="31"/>
      <c r="AG83" s="31"/>
      <c r="AH83" s="111"/>
      <c r="AI83" s="31"/>
      <c r="AJ83" s="31"/>
      <c r="AK83" s="112"/>
      <c r="AL83" s="31"/>
      <c r="AM83" s="31"/>
      <c r="AN83" s="31"/>
      <c r="AO83" s="31"/>
      <c r="AP83" s="31"/>
      <c r="AQ83" s="31"/>
      <c r="AR83" s="31"/>
      <c r="AS83" s="31"/>
      <c r="AT83" s="31"/>
      <c r="AU83" s="31"/>
      <c r="AV83" s="31"/>
      <c r="AW83" s="31"/>
    </row>
    <row r="84" spans="2:49" x14ac:dyDescent="0.2">
      <c r="B84" s="102" t="s">
        <v>41</v>
      </c>
      <c r="C84" s="103">
        <v>0</v>
      </c>
      <c r="D84" s="103">
        <v>0</v>
      </c>
      <c r="E84" s="103">
        <v>0</v>
      </c>
      <c r="F84" s="103">
        <v>0</v>
      </c>
      <c r="G84" s="103">
        <v>0</v>
      </c>
      <c r="H84" s="103">
        <v>0</v>
      </c>
      <c r="I84" s="103">
        <v>0</v>
      </c>
      <c r="J84" s="103">
        <v>0</v>
      </c>
      <c r="K84" s="103">
        <v>0</v>
      </c>
      <c r="L84" s="103">
        <v>0</v>
      </c>
      <c r="M84" s="103">
        <v>0</v>
      </c>
      <c r="N84" s="103">
        <v>0</v>
      </c>
      <c r="O84" s="103">
        <v>0</v>
      </c>
      <c r="P84" s="31"/>
      <c r="Q84" s="92"/>
      <c r="R84" s="92"/>
      <c r="S84" s="92"/>
      <c r="T84" s="92"/>
      <c r="U84" s="92"/>
      <c r="V84" s="92"/>
      <c r="W84" s="92"/>
      <c r="X84" s="92"/>
      <c r="Y84" s="92"/>
      <c r="Z84" s="92"/>
      <c r="AH84" s="113"/>
    </row>
    <row r="85" spans="2:49" x14ac:dyDescent="0.2">
      <c r="B85" s="102" t="s">
        <v>42</v>
      </c>
      <c r="C85" s="103">
        <v>390.65287000000001</v>
      </c>
      <c r="D85" s="103">
        <v>384.21078</v>
      </c>
      <c r="E85" s="103">
        <v>396.77508999999998</v>
      </c>
      <c r="F85" s="103">
        <v>369.38037000000003</v>
      </c>
      <c r="G85" s="103">
        <v>267.59804000000003</v>
      </c>
      <c r="H85" s="103">
        <v>297.52431999999999</v>
      </c>
      <c r="I85" s="103">
        <v>266.11743000000001</v>
      </c>
      <c r="J85" s="103">
        <v>314.92340999999999</v>
      </c>
      <c r="K85" s="103">
        <v>273.61624</v>
      </c>
      <c r="L85" s="103">
        <v>368.85973000000001</v>
      </c>
      <c r="M85" s="103">
        <v>415.17599999999999</v>
      </c>
      <c r="N85" s="103">
        <v>358.94565999999998</v>
      </c>
      <c r="O85" s="103">
        <v>4103.7799399999994</v>
      </c>
      <c r="P85" s="92"/>
      <c r="Q85" s="92"/>
      <c r="R85" s="92"/>
      <c r="S85" s="92"/>
      <c r="T85" s="92"/>
      <c r="U85" s="92"/>
      <c r="V85" s="92"/>
      <c r="W85" s="92"/>
      <c r="X85" s="92"/>
      <c r="Y85" s="92"/>
      <c r="Z85" s="92"/>
    </row>
    <row r="86" spans="2:49" x14ac:dyDescent="0.2">
      <c r="B86" s="102" t="s">
        <v>43</v>
      </c>
      <c r="C86" s="103">
        <v>88.358969999999999</v>
      </c>
      <c r="D86" s="103">
        <v>23.962440000000001</v>
      </c>
      <c r="E86" s="103">
        <v>55.895719999999997</v>
      </c>
      <c r="F86" s="103">
        <v>49.493000000000002</v>
      </c>
      <c r="G86" s="103">
        <v>8.9499700000000004</v>
      </c>
      <c r="H86" s="103">
        <v>69.526830000000004</v>
      </c>
      <c r="I86" s="104">
        <v>7.12188</v>
      </c>
      <c r="J86" s="104">
        <v>6.5948799999999999</v>
      </c>
      <c r="K86" s="104">
        <v>6.6690100000000001</v>
      </c>
      <c r="L86" s="104">
        <v>14.8042</v>
      </c>
      <c r="M86" s="104">
        <v>18.144069999999999</v>
      </c>
      <c r="N86" s="104">
        <v>11.27922</v>
      </c>
      <c r="O86" s="103">
        <v>360.80018999999999</v>
      </c>
      <c r="P86" s="31"/>
      <c r="Q86" s="92"/>
      <c r="R86" s="92"/>
      <c r="S86" s="92"/>
      <c r="T86" s="92"/>
      <c r="U86" s="92"/>
      <c r="V86" s="92"/>
      <c r="W86" s="92"/>
      <c r="X86" s="92"/>
      <c r="Y86" s="92"/>
      <c r="Z86" s="92"/>
      <c r="AI86" s="114"/>
      <c r="AJ86" s="114"/>
      <c r="AK86" s="114"/>
      <c r="AL86" s="114"/>
      <c r="AM86" s="114"/>
      <c r="AN86" s="114"/>
      <c r="AO86" s="114"/>
      <c r="AP86" s="114"/>
      <c r="AQ86" s="114"/>
      <c r="AR86" s="114"/>
      <c r="AS86" s="114"/>
      <c r="AT86" s="114"/>
      <c r="AU86" s="114"/>
      <c r="AV86" s="114"/>
      <c r="AW86" s="114"/>
    </row>
    <row r="87" spans="2:49" x14ac:dyDescent="0.2">
      <c r="B87" s="115" t="s">
        <v>167</v>
      </c>
      <c r="C87" s="104">
        <v>0</v>
      </c>
      <c r="D87" s="104">
        <v>0</v>
      </c>
      <c r="E87" s="104">
        <v>0</v>
      </c>
      <c r="F87" s="104">
        <v>0</v>
      </c>
      <c r="G87" s="104">
        <v>0</v>
      </c>
      <c r="H87" s="104">
        <v>0</v>
      </c>
      <c r="I87" s="104">
        <v>0</v>
      </c>
      <c r="J87" s="104">
        <v>0</v>
      </c>
      <c r="K87" s="104">
        <v>0</v>
      </c>
      <c r="L87" s="104">
        <v>56.945999999999998</v>
      </c>
      <c r="M87" s="104">
        <v>35.526000000000003</v>
      </c>
      <c r="N87" s="104">
        <v>0</v>
      </c>
      <c r="O87" s="116">
        <v>92.472000000000008</v>
      </c>
      <c r="P87" s="31"/>
      <c r="Q87" s="92"/>
      <c r="R87" s="92"/>
      <c r="S87" s="92"/>
      <c r="T87" s="92"/>
      <c r="U87" s="92"/>
      <c r="V87" s="92"/>
      <c r="W87" s="92"/>
      <c r="X87" s="92"/>
      <c r="Y87" s="92"/>
      <c r="Z87" s="92"/>
    </row>
    <row r="88" spans="2:49" x14ac:dyDescent="0.2">
      <c r="B88" s="45" t="s">
        <v>44</v>
      </c>
      <c r="C88" s="103">
        <v>1285.0413000000001</v>
      </c>
      <c r="D88" s="103">
        <v>1141.9353900000001</v>
      </c>
      <c r="E88" s="103">
        <v>1306.67092</v>
      </c>
      <c r="F88" s="103">
        <v>1300.1608900000001</v>
      </c>
      <c r="G88" s="103">
        <v>1378.28964</v>
      </c>
      <c r="H88" s="103">
        <v>1339.6357700000001</v>
      </c>
      <c r="I88" s="103">
        <v>1265.6885199999999</v>
      </c>
      <c r="J88" s="103">
        <v>1320.87574</v>
      </c>
      <c r="K88" s="103">
        <v>1349.9645</v>
      </c>
      <c r="L88" s="103">
        <v>1396.25936</v>
      </c>
      <c r="M88" s="103">
        <v>1355.39948</v>
      </c>
      <c r="N88" s="117">
        <v>1449.2167499999996</v>
      </c>
      <c r="O88" s="103">
        <v>15889.13826</v>
      </c>
      <c r="P88" s="31"/>
      <c r="Q88" s="27"/>
      <c r="R88" s="27"/>
      <c r="S88" s="27"/>
      <c r="T88" s="27"/>
      <c r="U88" s="27"/>
      <c r="V88" s="88"/>
      <c r="W88" s="27"/>
      <c r="X88" s="27"/>
      <c r="Y88" s="27"/>
      <c r="Z88" s="27"/>
      <c r="AH88" s="92"/>
      <c r="AI88" s="92"/>
      <c r="AJ88" s="92"/>
      <c r="AK88" s="92"/>
      <c r="AL88" s="92"/>
      <c r="AM88" s="27"/>
      <c r="AN88" s="27"/>
      <c r="AO88" s="27"/>
      <c r="AP88" s="27"/>
      <c r="AQ88" s="27"/>
      <c r="AR88" s="27"/>
      <c r="AS88" s="27"/>
      <c r="AT88" s="27"/>
      <c r="AU88" s="114"/>
      <c r="AW88" s="114"/>
    </row>
    <row r="89" spans="2:49" x14ac:dyDescent="0.2">
      <c r="B89" s="118"/>
      <c r="C89" s="118"/>
      <c r="D89" s="118"/>
      <c r="E89" s="118"/>
      <c r="F89" s="118"/>
      <c r="G89" s="118"/>
      <c r="H89" s="118"/>
      <c r="I89" s="118"/>
      <c r="J89" s="118"/>
      <c r="K89" s="118"/>
      <c r="L89" s="118"/>
      <c r="M89" s="118"/>
      <c r="N89" s="118"/>
      <c r="O89" s="31"/>
      <c r="P89" s="31"/>
      <c r="Q89" s="27"/>
      <c r="R89" s="27"/>
      <c r="S89" s="27"/>
      <c r="T89" s="27"/>
      <c r="U89" s="27"/>
      <c r="V89" s="27"/>
      <c r="W89" s="27"/>
      <c r="X89" s="27"/>
      <c r="Y89" s="27"/>
      <c r="Z89" s="27"/>
      <c r="AA89" s="83"/>
      <c r="AB89" s="83"/>
      <c r="AC89" s="83"/>
      <c r="AD89" s="83"/>
      <c r="AE89" s="83"/>
      <c r="AF89" s="83"/>
      <c r="AG89" s="83"/>
      <c r="AH89" s="27"/>
      <c r="AI89" s="27"/>
      <c r="AJ89" s="27"/>
      <c r="AK89" s="27"/>
      <c r="AL89" s="27"/>
      <c r="AM89" s="27"/>
      <c r="AN89" s="27"/>
      <c r="AO89" s="27"/>
      <c r="AP89" s="27"/>
      <c r="AQ89" s="27"/>
      <c r="AR89" s="27"/>
      <c r="AS89" s="27"/>
      <c r="AT89" s="27"/>
      <c r="AU89" s="83"/>
      <c r="AV89" s="83"/>
      <c r="AW89" s="83"/>
    </row>
    <row r="90" spans="2:49" x14ac:dyDescent="0.2">
      <c r="B90" s="776" t="s">
        <v>46</v>
      </c>
      <c r="C90" s="777"/>
      <c r="D90" s="777"/>
      <c r="E90" s="777"/>
      <c r="F90" s="777"/>
      <c r="G90" s="777"/>
      <c r="H90" s="777"/>
      <c r="I90" s="777"/>
      <c r="J90" s="777"/>
      <c r="K90" s="777"/>
      <c r="L90" s="777"/>
      <c r="M90" s="777"/>
      <c r="N90" s="777"/>
      <c r="O90" s="778"/>
      <c r="P90" s="31"/>
      <c r="Q90" s="27"/>
      <c r="R90" s="27"/>
      <c r="S90" s="27"/>
      <c r="T90" s="27"/>
      <c r="U90" s="27"/>
      <c r="V90" s="27"/>
      <c r="W90" s="27"/>
      <c r="X90" s="27"/>
      <c r="Y90" s="27"/>
      <c r="Z90" s="27"/>
      <c r="AA90" s="119"/>
      <c r="AB90" s="119"/>
      <c r="AC90" s="119"/>
      <c r="AD90" s="119"/>
      <c r="AE90" s="119"/>
      <c r="AF90" s="119"/>
      <c r="AG90" s="119"/>
      <c r="AH90" s="27"/>
      <c r="AI90" s="27"/>
      <c r="AJ90" s="27"/>
      <c r="AK90" s="27"/>
      <c r="AL90" s="27"/>
      <c r="AM90" s="27"/>
      <c r="AN90" s="27"/>
      <c r="AO90" s="27"/>
      <c r="AP90" s="27"/>
      <c r="AQ90" s="27"/>
      <c r="AR90" s="27"/>
      <c r="AS90" s="27"/>
      <c r="AT90" s="27"/>
      <c r="AU90" s="119"/>
      <c r="AV90" s="119"/>
      <c r="AW90" s="119"/>
    </row>
    <row r="91" spans="2:49" x14ac:dyDescent="0.2">
      <c r="B91" s="45" t="s">
        <v>30</v>
      </c>
      <c r="C91" s="45" t="s">
        <v>20</v>
      </c>
      <c r="D91" s="45" t="s">
        <v>21</v>
      </c>
      <c r="E91" s="45" t="s">
        <v>22</v>
      </c>
      <c r="F91" s="45" t="s">
        <v>23</v>
      </c>
      <c r="G91" s="45" t="s">
        <v>24</v>
      </c>
      <c r="H91" s="45" t="s">
        <v>25</v>
      </c>
      <c r="I91" s="45" t="s">
        <v>31</v>
      </c>
      <c r="J91" s="45" t="s">
        <v>32</v>
      </c>
      <c r="K91" s="45" t="s">
        <v>33</v>
      </c>
      <c r="L91" s="45" t="s">
        <v>34</v>
      </c>
      <c r="M91" s="45" t="s">
        <v>35</v>
      </c>
      <c r="N91" s="45" t="s">
        <v>36</v>
      </c>
      <c r="O91" s="101">
        <v>2010</v>
      </c>
      <c r="P91" s="31"/>
      <c r="Q91" s="27"/>
      <c r="R91" s="27"/>
      <c r="S91" s="27"/>
      <c r="T91" s="27"/>
      <c r="U91" s="27"/>
      <c r="V91" s="27"/>
      <c r="W91" s="27"/>
      <c r="X91" s="27"/>
      <c r="Y91" s="84"/>
      <c r="Z91" s="27"/>
      <c r="AA91" s="119"/>
      <c r="AB91" s="119"/>
      <c r="AC91" s="119"/>
      <c r="AD91" s="119"/>
      <c r="AE91" s="119"/>
      <c r="AF91" s="119"/>
      <c r="AG91" s="119"/>
      <c r="AH91" s="27"/>
      <c r="AI91" s="27"/>
      <c r="AJ91" s="27"/>
      <c r="AK91" s="27"/>
      <c r="AL91" s="27"/>
      <c r="AM91" s="27"/>
      <c r="AN91" s="27"/>
      <c r="AO91" s="27"/>
      <c r="AP91" s="27"/>
      <c r="AQ91" s="27"/>
      <c r="AR91" s="27"/>
      <c r="AS91" s="27"/>
      <c r="AT91" s="27"/>
      <c r="AU91" s="119"/>
      <c r="AV91" s="119"/>
      <c r="AW91" s="119"/>
    </row>
    <row r="92" spans="2:49" x14ac:dyDescent="0.2">
      <c r="B92" s="102" t="s">
        <v>37</v>
      </c>
      <c r="C92" s="103">
        <v>26.909189999999999</v>
      </c>
      <c r="D92" s="103">
        <v>48.439190000000004</v>
      </c>
      <c r="E92" s="103">
        <v>26.313759999999998</v>
      </c>
      <c r="F92" s="103">
        <v>27.298410000000001</v>
      </c>
      <c r="G92" s="103">
        <v>8.3511199999999999</v>
      </c>
      <c r="H92" s="103">
        <v>18.32077</v>
      </c>
      <c r="I92" s="104">
        <v>30.891310000000001</v>
      </c>
      <c r="J92" s="104">
        <v>26.905950000000001</v>
      </c>
      <c r="K92" s="104">
        <v>27.225960000000001</v>
      </c>
      <c r="L92" s="104">
        <v>19.497140000000002</v>
      </c>
      <c r="M92" s="104">
        <v>4.0628799999999998</v>
      </c>
      <c r="N92" s="104">
        <v>11.62884</v>
      </c>
      <c r="O92" s="103">
        <v>275.84452000000005</v>
      </c>
      <c r="P92" s="105"/>
      <c r="Q92" s="27"/>
      <c r="R92" s="27"/>
      <c r="S92" s="27"/>
      <c r="T92" s="27"/>
      <c r="U92" s="27"/>
      <c r="V92" s="27"/>
      <c r="W92" s="27"/>
      <c r="X92" s="27"/>
      <c r="Y92" s="27"/>
      <c r="Z92" s="27"/>
      <c r="AA92" s="119"/>
      <c r="AB92" s="119"/>
      <c r="AC92" s="119"/>
      <c r="AD92" s="119"/>
      <c r="AE92" s="119"/>
      <c r="AF92" s="119"/>
      <c r="AG92" s="119"/>
      <c r="AH92" s="27"/>
      <c r="AI92" s="27"/>
      <c r="AJ92" s="27"/>
      <c r="AK92" s="27"/>
      <c r="AL92" s="27"/>
      <c r="AM92" s="27"/>
      <c r="AN92" s="27"/>
      <c r="AO92" s="27"/>
      <c r="AP92" s="27"/>
      <c r="AQ92" s="27"/>
      <c r="AR92" s="27"/>
      <c r="AS92" s="27"/>
      <c r="AT92" s="27"/>
      <c r="AU92" s="119"/>
      <c r="AV92" s="119"/>
      <c r="AW92" s="119"/>
    </row>
    <row r="93" spans="2:49" x14ac:dyDescent="0.2">
      <c r="B93" s="102" t="s">
        <v>38</v>
      </c>
      <c r="C93" s="103">
        <v>538.89259000000004</v>
      </c>
      <c r="D93" s="103">
        <v>477.53733999999997</v>
      </c>
      <c r="E93" s="103">
        <v>489.05324999999999</v>
      </c>
      <c r="F93" s="103">
        <v>545.06154000000004</v>
      </c>
      <c r="G93" s="103">
        <v>537.45804999999996</v>
      </c>
      <c r="H93" s="103">
        <v>560.08507999999995</v>
      </c>
      <c r="I93" s="103">
        <v>647.22961999999995</v>
      </c>
      <c r="J93" s="103">
        <v>718.84016999999994</v>
      </c>
      <c r="K93" s="103">
        <v>684.51079000000004</v>
      </c>
      <c r="L93" s="103">
        <v>600.87622999999996</v>
      </c>
      <c r="M93" s="103">
        <v>677.76187000000004</v>
      </c>
      <c r="N93" s="103">
        <v>747.73766999999998</v>
      </c>
      <c r="O93" s="103">
        <v>7225.0442000000003</v>
      </c>
      <c r="P93" s="90"/>
      <c r="Q93" s="27"/>
      <c r="R93" s="27"/>
      <c r="S93" s="27"/>
      <c r="T93" s="27"/>
      <c r="U93" s="27"/>
      <c r="V93" s="27"/>
      <c r="W93" s="27"/>
      <c r="X93" s="27"/>
      <c r="Y93" s="27"/>
      <c r="Z93" s="27"/>
      <c r="AA93" s="119"/>
      <c r="AB93" s="119"/>
      <c r="AC93" s="119"/>
      <c r="AD93" s="119"/>
      <c r="AE93" s="119"/>
      <c r="AF93" s="119"/>
      <c r="AG93" s="119"/>
      <c r="AH93" s="27"/>
      <c r="AI93" s="27"/>
      <c r="AJ93" s="27"/>
      <c r="AK93" s="27"/>
      <c r="AL93" s="27"/>
      <c r="AM93" s="27"/>
      <c r="AN93" s="27"/>
      <c r="AO93" s="27"/>
      <c r="AP93" s="27"/>
      <c r="AQ93" s="27"/>
      <c r="AR93" s="27"/>
      <c r="AS93" s="27"/>
      <c r="AT93" s="27"/>
      <c r="AU93" s="119"/>
      <c r="AV93" s="119"/>
      <c r="AW93" s="119"/>
    </row>
    <row r="94" spans="2:49" x14ac:dyDescent="0.2">
      <c r="B94" s="102" t="s">
        <v>45</v>
      </c>
      <c r="C94" s="103">
        <v>5.7890899999999998</v>
      </c>
      <c r="D94" s="103">
        <v>4.9042399999999997</v>
      </c>
      <c r="E94" s="103">
        <v>5.0083900000000003</v>
      </c>
      <c r="F94" s="103">
        <v>4.7862099999999996</v>
      </c>
      <c r="G94" s="103">
        <v>4.8939399999999997</v>
      </c>
      <c r="H94" s="103">
        <v>4.7259900000000004</v>
      </c>
      <c r="I94" s="104">
        <v>4.6731299999999996</v>
      </c>
      <c r="J94" s="104">
        <v>4.8015299999999996</v>
      </c>
      <c r="K94" s="104">
        <v>4.4446300000000001</v>
      </c>
      <c r="L94" s="104">
        <v>4.5465900000000001</v>
      </c>
      <c r="M94" s="104">
        <v>3.3667600000000002</v>
      </c>
      <c r="N94" s="104">
        <v>4.9276600000000004</v>
      </c>
      <c r="O94" s="103">
        <v>56.868159999999996</v>
      </c>
      <c r="P94" s="91"/>
      <c r="Q94" s="27"/>
      <c r="R94" s="27"/>
      <c r="S94" s="27"/>
      <c r="T94" s="27"/>
      <c r="U94" s="27"/>
      <c r="V94" s="27"/>
      <c r="W94" s="27"/>
      <c r="X94" s="27"/>
      <c r="Y94" s="27"/>
      <c r="Z94" s="27"/>
      <c r="AA94" s="119"/>
      <c r="AB94" s="119"/>
      <c r="AC94" s="119"/>
      <c r="AD94" s="119"/>
      <c r="AE94" s="119"/>
      <c r="AF94" s="119"/>
      <c r="AG94" s="119"/>
      <c r="AH94" s="27"/>
      <c r="AI94" s="27"/>
      <c r="AJ94" s="27"/>
      <c r="AK94" s="27"/>
      <c r="AL94" s="27"/>
      <c r="AM94" s="27"/>
      <c r="AN94" s="27"/>
      <c r="AO94" s="27"/>
      <c r="AP94" s="27"/>
      <c r="AQ94" s="27"/>
      <c r="AR94" s="27"/>
      <c r="AS94" s="27"/>
      <c r="AT94" s="27"/>
      <c r="AU94" s="119"/>
      <c r="AV94" s="119"/>
      <c r="AW94" s="119"/>
    </row>
    <row r="95" spans="2:49" x14ac:dyDescent="0.2">
      <c r="B95" s="102" t="s">
        <v>40</v>
      </c>
      <c r="C95" s="103">
        <v>8.0222999999999995</v>
      </c>
      <c r="D95" s="103">
        <v>13.7659</v>
      </c>
      <c r="E95" s="103">
        <v>11.1144</v>
      </c>
      <c r="F95" s="103">
        <v>13.957129999999999</v>
      </c>
      <c r="G95" s="103">
        <v>4.2492000000000001</v>
      </c>
      <c r="H95" s="103">
        <v>9.4977999999999998</v>
      </c>
      <c r="I95" s="104">
        <v>13.146800000000001</v>
      </c>
      <c r="J95" s="104">
        <v>12.0138</v>
      </c>
      <c r="K95" s="104">
        <v>7.9436299999999997</v>
      </c>
      <c r="L95" s="104">
        <v>7.3293999999999997</v>
      </c>
      <c r="M95" s="104">
        <v>5.6237000000000004</v>
      </c>
      <c r="N95" s="104">
        <v>7.7438000000000002</v>
      </c>
      <c r="O95" s="103">
        <v>114.40786</v>
      </c>
      <c r="P95" s="31"/>
      <c r="Q95" s="27"/>
      <c r="R95" s="27"/>
      <c r="S95" s="27"/>
      <c r="T95" s="27"/>
      <c r="U95" s="27"/>
      <c r="V95" s="27"/>
      <c r="W95" s="27"/>
      <c r="X95" s="27"/>
      <c r="Y95" s="27"/>
      <c r="Z95" s="27"/>
      <c r="AA95" s="119"/>
      <c r="AB95" s="119"/>
      <c r="AC95" s="119"/>
      <c r="AD95" s="119"/>
      <c r="AE95" s="119"/>
      <c r="AF95" s="119"/>
      <c r="AG95" s="119"/>
      <c r="AH95" s="27"/>
      <c r="AI95" s="27"/>
      <c r="AJ95" s="27"/>
      <c r="AK95" s="27"/>
      <c r="AL95" s="27"/>
      <c r="AM95" s="27"/>
      <c r="AN95" s="27"/>
      <c r="AO95" s="27"/>
      <c r="AP95" s="27"/>
      <c r="AQ95" s="27"/>
      <c r="AR95" s="27"/>
      <c r="AS95" s="27"/>
      <c r="AT95" s="27"/>
      <c r="AU95" s="119"/>
      <c r="AV95" s="119"/>
      <c r="AW95" s="119"/>
    </row>
    <row r="96" spans="2:49" x14ac:dyDescent="0.2">
      <c r="B96" s="102" t="s">
        <v>41</v>
      </c>
      <c r="C96" s="103">
        <v>174.17599999999999</v>
      </c>
      <c r="D96" s="103">
        <v>211.85400000000001</v>
      </c>
      <c r="E96" s="103">
        <v>231.72900000000001</v>
      </c>
      <c r="F96" s="103">
        <v>148.57</v>
      </c>
      <c r="G96" s="103">
        <v>216.654</v>
      </c>
      <c r="H96" s="103">
        <v>209.78200000000001</v>
      </c>
      <c r="I96" s="103">
        <v>160.471</v>
      </c>
      <c r="J96" s="103">
        <v>63.969000000000001</v>
      </c>
      <c r="K96" s="103">
        <v>0</v>
      </c>
      <c r="L96" s="103">
        <v>94.332999999999998</v>
      </c>
      <c r="M96" s="103">
        <v>0</v>
      </c>
      <c r="N96" s="103">
        <v>0</v>
      </c>
      <c r="O96" s="103">
        <v>1511.538</v>
      </c>
      <c r="P96" s="31"/>
      <c r="Q96" s="27"/>
      <c r="R96" s="27"/>
      <c r="S96" s="27"/>
      <c r="T96" s="27"/>
      <c r="U96" s="27"/>
      <c r="V96" s="27"/>
      <c r="W96" s="27"/>
      <c r="X96" s="27"/>
      <c r="Y96" s="27"/>
      <c r="Z96" s="27"/>
      <c r="AA96" s="119"/>
      <c r="AB96" s="119"/>
      <c r="AC96" s="119"/>
      <c r="AD96" s="119"/>
      <c r="AE96" s="119"/>
      <c r="AF96" s="119"/>
      <c r="AG96" s="119"/>
      <c r="AH96" s="27"/>
      <c r="AI96" s="27"/>
      <c r="AJ96" s="27"/>
      <c r="AK96" s="27"/>
      <c r="AL96" s="27"/>
      <c r="AM96" s="27"/>
      <c r="AN96" s="27"/>
      <c r="AO96" s="27"/>
      <c r="AP96" s="27"/>
      <c r="AQ96" s="27"/>
      <c r="AR96" s="27"/>
      <c r="AS96" s="27"/>
      <c r="AT96" s="27"/>
      <c r="AU96" s="119"/>
      <c r="AV96" s="119"/>
      <c r="AW96" s="119"/>
    </row>
    <row r="97" spans="2:49" x14ac:dyDescent="0.2">
      <c r="B97" s="102" t="s">
        <v>42</v>
      </c>
      <c r="C97" s="103">
        <v>304.02100999999999</v>
      </c>
      <c r="D97" s="103">
        <v>138.92666</v>
      </c>
      <c r="E97" s="103">
        <v>249.72776999999999</v>
      </c>
      <c r="F97" s="103">
        <v>257.32312000000002</v>
      </c>
      <c r="G97" s="103">
        <v>420.92930999999999</v>
      </c>
      <c r="H97" s="103">
        <v>373.92009000000002</v>
      </c>
      <c r="I97" s="103">
        <v>336.81670000000003</v>
      </c>
      <c r="J97" s="103">
        <v>322.4502</v>
      </c>
      <c r="K97" s="103">
        <v>358.03167999999999</v>
      </c>
      <c r="L97" s="103">
        <v>415.19698</v>
      </c>
      <c r="M97" s="103">
        <v>470.12015000000002</v>
      </c>
      <c r="N97" s="103">
        <v>394.87885999999997</v>
      </c>
      <c r="O97" s="103">
        <v>4042.3425299999999</v>
      </c>
      <c r="P97" s="31"/>
      <c r="Q97" s="27"/>
      <c r="R97" s="27"/>
      <c r="S97" s="27"/>
      <c r="T97" s="27"/>
      <c r="U97" s="27"/>
      <c r="V97" s="27"/>
      <c r="W97" s="27"/>
      <c r="X97" s="27"/>
      <c r="Y97" s="27"/>
      <c r="Z97" s="27"/>
      <c r="AA97" s="119"/>
      <c r="AB97" s="119"/>
      <c r="AC97" s="119"/>
      <c r="AD97" s="119"/>
      <c r="AE97" s="119"/>
      <c r="AF97" s="119"/>
      <c r="AG97" s="119"/>
      <c r="AH97" s="27"/>
      <c r="AI97" s="27"/>
      <c r="AJ97" s="27"/>
      <c r="AK97" s="27"/>
      <c r="AL97" s="27"/>
      <c r="AM97" s="27"/>
      <c r="AN97" s="27"/>
      <c r="AO97" s="27"/>
      <c r="AP97" s="27"/>
      <c r="AQ97" s="27"/>
      <c r="AR97" s="27"/>
      <c r="AS97" s="27"/>
      <c r="AT97" s="27"/>
      <c r="AU97" s="119"/>
      <c r="AV97" s="119"/>
      <c r="AW97" s="119"/>
    </row>
    <row r="98" spans="2:49" x14ac:dyDescent="0.2">
      <c r="B98" s="102" t="s">
        <v>43</v>
      </c>
      <c r="C98" s="103">
        <v>153.73938999999999</v>
      </c>
      <c r="D98" s="103">
        <v>230.69136</v>
      </c>
      <c r="E98" s="103">
        <v>250.2902</v>
      </c>
      <c r="F98" s="103">
        <v>252.82724999999999</v>
      </c>
      <c r="G98" s="103">
        <v>39.027450000000002</v>
      </c>
      <c r="H98" s="103">
        <v>88.391440000000003</v>
      </c>
      <c r="I98" s="104">
        <v>100.72374000000001</v>
      </c>
      <c r="J98" s="104">
        <v>144.83308</v>
      </c>
      <c r="K98" s="104">
        <v>191.83618000000001</v>
      </c>
      <c r="L98" s="104">
        <v>123.65599</v>
      </c>
      <c r="M98" s="104">
        <v>105.04219999999999</v>
      </c>
      <c r="N98" s="104">
        <v>192.97290000000001</v>
      </c>
      <c r="O98" s="103">
        <v>1874.0311799999999</v>
      </c>
      <c r="P98" s="31"/>
      <c r="Q98" s="27"/>
      <c r="R98" s="27"/>
      <c r="S98" s="27"/>
      <c r="T98" s="27"/>
      <c r="U98" s="27"/>
      <c r="V98" s="27"/>
      <c r="W98" s="27"/>
      <c r="X98" s="27"/>
      <c r="Y98" s="27"/>
      <c r="Z98" s="27"/>
      <c r="AA98" s="119"/>
      <c r="AB98" s="119"/>
      <c r="AC98" s="119"/>
      <c r="AD98" s="119"/>
      <c r="AE98" s="119"/>
      <c r="AF98" s="119"/>
      <c r="AG98" s="119"/>
      <c r="AH98" s="27"/>
      <c r="AI98" s="27"/>
      <c r="AJ98" s="27"/>
      <c r="AK98" s="27"/>
      <c r="AL98" s="27"/>
      <c r="AM98" s="27"/>
      <c r="AN98" s="27"/>
      <c r="AO98" s="27"/>
      <c r="AP98" s="27"/>
      <c r="AQ98" s="27"/>
      <c r="AR98" s="27"/>
      <c r="AS98" s="27"/>
      <c r="AT98" s="27"/>
      <c r="AU98" s="119"/>
      <c r="AV98" s="119"/>
      <c r="AW98" s="119"/>
    </row>
    <row r="99" spans="2:49" x14ac:dyDescent="0.2">
      <c r="B99" s="45" t="s">
        <v>44</v>
      </c>
      <c r="C99" s="104">
        <v>1211.5495699999999</v>
      </c>
      <c r="D99" s="104">
        <v>1126.11869</v>
      </c>
      <c r="E99" s="104">
        <v>1263.23677</v>
      </c>
      <c r="F99" s="104">
        <v>1249.82366</v>
      </c>
      <c r="G99" s="104">
        <v>1231.5630700000002</v>
      </c>
      <c r="H99" s="104">
        <v>1264.7231700000002</v>
      </c>
      <c r="I99" s="104">
        <v>1293.9522999999999</v>
      </c>
      <c r="J99" s="104">
        <v>1293.8137299999999</v>
      </c>
      <c r="K99" s="104">
        <v>1273.99287</v>
      </c>
      <c r="L99" s="104">
        <v>1265.43533</v>
      </c>
      <c r="M99" s="104">
        <v>1265.97756</v>
      </c>
      <c r="N99" s="104">
        <v>1359.8897299999999</v>
      </c>
      <c r="O99" s="103">
        <v>15100.07645</v>
      </c>
      <c r="P99" s="31"/>
      <c r="Q99" s="27"/>
      <c r="R99" s="27"/>
      <c r="S99" s="27"/>
      <c r="T99" s="27"/>
      <c r="U99" s="27"/>
      <c r="V99" s="27"/>
      <c r="W99" s="27"/>
      <c r="X99" s="27"/>
      <c r="Y99" s="27"/>
      <c r="Z99" s="27"/>
      <c r="AA99" s="120"/>
      <c r="AB99" s="120"/>
      <c r="AC99" s="120"/>
      <c r="AD99" s="120"/>
      <c r="AE99" s="119"/>
      <c r="AF99" s="119"/>
      <c r="AG99" s="119"/>
      <c r="AH99" s="27"/>
      <c r="AI99" s="27"/>
      <c r="AJ99" s="27"/>
      <c r="AK99" s="27"/>
      <c r="AL99" s="27"/>
      <c r="AM99" s="27"/>
      <c r="AN99" s="27"/>
      <c r="AO99" s="27"/>
      <c r="AP99" s="27"/>
      <c r="AQ99" s="27"/>
      <c r="AR99" s="27"/>
      <c r="AS99" s="27"/>
      <c r="AT99" s="27"/>
      <c r="AU99" s="119"/>
      <c r="AV99" s="119"/>
      <c r="AW99" s="119"/>
    </row>
    <row r="100" spans="2:49" x14ac:dyDescent="0.2">
      <c r="B100" s="121"/>
      <c r="C100" s="92"/>
      <c r="D100" s="92"/>
      <c r="E100" s="92"/>
      <c r="F100" s="92"/>
      <c r="G100" s="92"/>
      <c r="H100" s="92"/>
      <c r="I100" s="92"/>
      <c r="J100" s="92"/>
      <c r="K100" s="92"/>
      <c r="L100" s="92"/>
      <c r="M100" s="92"/>
      <c r="N100" s="92"/>
      <c r="O100" s="92"/>
      <c r="P100" s="31"/>
      <c r="Q100" s="27"/>
      <c r="R100" s="27"/>
      <c r="S100" s="27"/>
      <c r="T100" s="27"/>
      <c r="U100" s="27"/>
      <c r="V100" s="27"/>
      <c r="W100" s="27"/>
      <c r="X100" s="27"/>
      <c r="Y100" s="27"/>
      <c r="Z100" s="27"/>
      <c r="AH100" s="27"/>
      <c r="AI100" s="27"/>
      <c r="AJ100" s="27"/>
      <c r="AK100" s="27"/>
      <c r="AL100" s="27"/>
      <c r="AM100" s="27"/>
      <c r="AN100" s="27"/>
      <c r="AO100" s="27"/>
      <c r="AP100" s="27"/>
      <c r="AQ100" s="27"/>
      <c r="AR100" s="27"/>
      <c r="AS100" s="27"/>
      <c r="AT100" s="27"/>
    </row>
    <row r="101" spans="2:49" x14ac:dyDescent="0.2">
      <c r="B101" s="776" t="s">
        <v>55</v>
      </c>
      <c r="C101" s="777"/>
      <c r="D101" s="777"/>
      <c r="E101" s="777"/>
      <c r="F101" s="777"/>
      <c r="G101" s="777"/>
      <c r="H101" s="777"/>
      <c r="I101" s="777"/>
      <c r="J101" s="777"/>
      <c r="K101" s="777"/>
      <c r="L101" s="777"/>
      <c r="M101" s="777"/>
      <c r="N101" s="777"/>
      <c r="O101" s="778"/>
      <c r="P101" s="31"/>
      <c r="Q101" s="27"/>
      <c r="R101" s="27"/>
      <c r="S101" s="27"/>
      <c r="T101" s="27"/>
      <c r="U101" s="27"/>
      <c r="V101" s="27"/>
      <c r="W101" s="84"/>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row>
    <row r="102" spans="2:49" x14ac:dyDescent="0.2">
      <c r="B102" s="45" t="s">
        <v>30</v>
      </c>
      <c r="C102" s="45" t="s">
        <v>20</v>
      </c>
      <c r="D102" s="45" t="s">
        <v>21</v>
      </c>
      <c r="E102" s="45" t="s">
        <v>22</v>
      </c>
      <c r="F102" s="45" t="s">
        <v>23</v>
      </c>
      <c r="G102" s="45" t="s">
        <v>24</v>
      </c>
      <c r="H102" s="45" t="s">
        <v>25</v>
      </c>
      <c r="I102" s="45" t="s">
        <v>31</v>
      </c>
      <c r="J102" s="45" t="s">
        <v>32</v>
      </c>
      <c r="K102" s="45" t="s">
        <v>33</v>
      </c>
      <c r="L102" s="45" t="s">
        <v>34</v>
      </c>
      <c r="M102" s="45" t="s">
        <v>35</v>
      </c>
      <c r="N102" s="45" t="s">
        <v>36</v>
      </c>
      <c r="O102" s="45" t="s">
        <v>50</v>
      </c>
      <c r="P102" s="31"/>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row>
    <row r="103" spans="2:49" x14ac:dyDescent="0.2">
      <c r="B103" s="122" t="s">
        <v>37</v>
      </c>
      <c r="C103" s="103">
        <v>29.614439999999998</v>
      </c>
      <c r="D103" s="103">
        <v>2.33988</v>
      </c>
      <c r="E103" s="103">
        <v>8.0970200000000006</v>
      </c>
      <c r="F103" s="103">
        <v>21.873799999999999</v>
      </c>
      <c r="G103" s="103">
        <v>28.310770000000002</v>
      </c>
      <c r="H103" s="103">
        <v>30.974900000000002</v>
      </c>
      <c r="I103" s="104">
        <v>28.051469999999998</v>
      </c>
      <c r="J103" s="104">
        <v>52.727589999999999</v>
      </c>
      <c r="K103" s="104">
        <v>44.280749999999998</v>
      </c>
      <c r="L103" s="104">
        <v>24.36232</v>
      </c>
      <c r="M103" s="104">
        <v>19.16704</v>
      </c>
      <c r="N103" s="104">
        <v>18.142530000000001</v>
      </c>
      <c r="O103" s="103">
        <v>307.94251000000003</v>
      </c>
      <c r="P103" s="105"/>
      <c r="Q103" s="27"/>
      <c r="AH103" s="27"/>
      <c r="AI103" s="27"/>
      <c r="AJ103" s="27"/>
      <c r="AK103" s="27"/>
      <c r="AL103" s="27"/>
      <c r="AM103" s="27"/>
      <c r="AN103" s="27"/>
      <c r="AO103" s="27"/>
      <c r="AP103" s="27"/>
      <c r="AQ103" s="27"/>
      <c r="AR103" s="27"/>
      <c r="AS103" s="27"/>
      <c r="AT103" s="27"/>
    </row>
    <row r="104" spans="2:49" x14ac:dyDescent="0.2">
      <c r="B104" s="122" t="s">
        <v>38</v>
      </c>
      <c r="C104" s="103">
        <v>418.10966000000002</v>
      </c>
      <c r="D104" s="103">
        <v>410.19400000000002</v>
      </c>
      <c r="E104" s="103">
        <v>472.74376000000001</v>
      </c>
      <c r="F104" s="103">
        <v>532.88093000000003</v>
      </c>
      <c r="G104" s="103">
        <v>469.64622000000003</v>
      </c>
      <c r="H104" s="103">
        <v>541.02818000000002</v>
      </c>
      <c r="I104" s="103">
        <v>544.01522</v>
      </c>
      <c r="J104" s="103">
        <v>527.48168999999996</v>
      </c>
      <c r="K104" s="103">
        <v>530.96265000000005</v>
      </c>
      <c r="L104" s="103">
        <v>518.18615</v>
      </c>
      <c r="M104" s="103">
        <v>464.51227999999998</v>
      </c>
      <c r="N104" s="103">
        <v>545.61104999999998</v>
      </c>
      <c r="O104" s="103">
        <v>5975.3717900000001</v>
      </c>
      <c r="P104" s="90"/>
      <c r="Q104" s="27"/>
      <c r="AH104" s="27"/>
      <c r="AI104" s="27"/>
      <c r="AJ104" s="27"/>
      <c r="AK104" s="27"/>
      <c r="AL104" s="27"/>
      <c r="AM104" s="27"/>
      <c r="AN104" s="27"/>
      <c r="AO104" s="27"/>
      <c r="AP104" s="27"/>
      <c r="AQ104" s="27"/>
      <c r="AR104" s="27"/>
      <c r="AS104" s="27"/>
      <c r="AT104" s="27"/>
    </row>
    <row r="105" spans="2:49" x14ac:dyDescent="0.2">
      <c r="B105" s="122" t="s">
        <v>45</v>
      </c>
      <c r="C105" s="103">
        <v>5.7590500000000002</v>
      </c>
      <c r="D105" s="103">
        <v>4.6875099999999996</v>
      </c>
      <c r="E105" s="103">
        <v>5.3259299999999996</v>
      </c>
      <c r="F105" s="103">
        <v>5.98977</v>
      </c>
      <c r="G105" s="103">
        <v>5.1117400000000002</v>
      </c>
      <c r="H105" s="103">
        <v>4.7275700000000001</v>
      </c>
      <c r="I105" s="104">
        <v>4.6350300000000004</v>
      </c>
      <c r="J105" s="104">
        <v>4.9539799999999996</v>
      </c>
      <c r="K105" s="104">
        <v>5.4100999999999999</v>
      </c>
      <c r="L105" s="104">
        <v>4.9113800000000003</v>
      </c>
      <c r="M105" s="104">
        <v>4.8304099999999996</v>
      </c>
      <c r="N105" s="104">
        <v>5.5231899999999996</v>
      </c>
      <c r="O105" s="103">
        <v>61.865659999999998</v>
      </c>
      <c r="P105" s="91"/>
      <c r="Q105" s="27"/>
      <c r="AH105" s="27"/>
      <c r="AI105" s="27"/>
      <c r="AJ105" s="27"/>
      <c r="AK105" s="27"/>
      <c r="AL105" s="27"/>
      <c r="AM105" s="27"/>
      <c r="AN105" s="27"/>
      <c r="AO105" s="27"/>
      <c r="AP105" s="27"/>
      <c r="AQ105" s="27"/>
      <c r="AR105" s="27"/>
      <c r="AS105" s="27"/>
      <c r="AT105" s="27"/>
    </row>
    <row r="106" spans="2:49" x14ac:dyDescent="0.2">
      <c r="B106" s="122" t="s">
        <v>40</v>
      </c>
      <c r="C106" s="103">
        <v>2.6244000000000001</v>
      </c>
      <c r="D106" s="103">
        <v>1.0402</v>
      </c>
      <c r="E106" s="103">
        <v>4.0510000000000002</v>
      </c>
      <c r="F106" s="103">
        <v>10.667</v>
      </c>
      <c r="G106" s="103">
        <v>7.1928000000000001</v>
      </c>
      <c r="H106" s="103">
        <v>11.352830000000001</v>
      </c>
      <c r="I106" s="104">
        <v>13.356669999999999</v>
      </c>
      <c r="J106" s="104">
        <v>13.37086</v>
      </c>
      <c r="K106" s="104">
        <v>8.6948000000000008</v>
      </c>
      <c r="L106" s="104">
        <v>6.0267999999999997</v>
      </c>
      <c r="M106" s="104">
        <v>8.0627999999999993</v>
      </c>
      <c r="N106" s="104">
        <v>5.3266999999999998</v>
      </c>
      <c r="O106" s="103">
        <v>91.766859999999994</v>
      </c>
      <c r="P106" s="31"/>
      <c r="Q106" s="27"/>
      <c r="AH106" s="27"/>
      <c r="AI106" s="27"/>
      <c r="AJ106" s="27"/>
      <c r="AK106" s="27"/>
      <c r="AL106" s="27"/>
      <c r="AM106" s="27"/>
      <c r="AN106" s="27"/>
      <c r="AO106" s="27"/>
      <c r="AP106" s="27"/>
      <c r="AQ106" s="27"/>
      <c r="AR106" s="27"/>
      <c r="AS106" s="27"/>
      <c r="AT106" s="27"/>
    </row>
    <row r="107" spans="2:49" x14ac:dyDescent="0.2">
      <c r="B107" s="122" t="s">
        <v>41</v>
      </c>
      <c r="C107" s="103">
        <v>136.126</v>
      </c>
      <c r="D107" s="103">
        <v>198.14400000000001</v>
      </c>
      <c r="E107" s="103">
        <v>204.876</v>
      </c>
      <c r="F107" s="103">
        <v>174.39</v>
      </c>
      <c r="G107" s="103">
        <v>230.03899999999999</v>
      </c>
      <c r="H107" s="103">
        <v>226.029</v>
      </c>
      <c r="I107" s="103">
        <v>211.45400000000001</v>
      </c>
      <c r="J107" s="103">
        <v>228.559</v>
      </c>
      <c r="K107" s="103">
        <v>194.44399999999999</v>
      </c>
      <c r="L107" s="103">
        <v>204.54400000000001</v>
      </c>
      <c r="M107" s="103">
        <v>221.76599999999999</v>
      </c>
      <c r="N107" s="103">
        <v>233.64</v>
      </c>
      <c r="O107" s="103">
        <v>2464.011</v>
      </c>
      <c r="P107" s="31"/>
      <c r="Q107" s="27"/>
      <c r="AH107" s="27"/>
      <c r="AI107" s="27"/>
      <c r="AJ107" s="27"/>
      <c r="AK107" s="27"/>
      <c r="AL107" s="27"/>
      <c r="AM107" s="27"/>
      <c r="AN107" s="27"/>
      <c r="AO107" s="27"/>
      <c r="AP107" s="27"/>
      <c r="AQ107" s="27"/>
      <c r="AR107" s="27"/>
      <c r="AS107" s="27"/>
      <c r="AT107" s="27"/>
    </row>
    <row r="108" spans="2:49" x14ac:dyDescent="0.2">
      <c r="B108" s="122" t="s">
        <v>42</v>
      </c>
      <c r="C108" s="103">
        <v>416.77452</v>
      </c>
      <c r="D108" s="103">
        <v>479.27587</v>
      </c>
      <c r="E108" s="103">
        <v>405.66950000000003</v>
      </c>
      <c r="F108" s="103">
        <v>190.1756</v>
      </c>
      <c r="G108" s="103">
        <v>197.25952000000001</v>
      </c>
      <c r="H108" s="103">
        <v>109.74137</v>
      </c>
      <c r="I108" s="103">
        <v>35.207970000000003</v>
      </c>
      <c r="J108" s="103">
        <v>88.11233</v>
      </c>
      <c r="K108" s="103">
        <v>143.86529999999999</v>
      </c>
      <c r="L108" s="103">
        <v>257.91126000000003</v>
      </c>
      <c r="M108" s="103">
        <v>300.50747000000001</v>
      </c>
      <c r="N108" s="103">
        <v>378.21722999999997</v>
      </c>
      <c r="O108" s="103">
        <v>3002.71794</v>
      </c>
      <c r="P108" s="31"/>
      <c r="Q108" s="27"/>
      <c r="AH108" s="27"/>
      <c r="AI108" s="27"/>
      <c r="AJ108" s="27"/>
      <c r="AK108" s="27"/>
      <c r="AL108" s="27"/>
      <c r="AM108" s="27"/>
      <c r="AN108" s="27"/>
      <c r="AO108" s="27"/>
      <c r="AP108" s="27"/>
      <c r="AQ108" s="27"/>
      <c r="AR108" s="27"/>
      <c r="AS108" s="27"/>
      <c r="AT108" s="27"/>
    </row>
    <row r="109" spans="2:49" x14ac:dyDescent="0.2">
      <c r="B109" s="122" t="s">
        <v>43</v>
      </c>
      <c r="C109" s="103">
        <v>275.53424000000001</v>
      </c>
      <c r="D109" s="103">
        <v>66.76446</v>
      </c>
      <c r="E109" s="103">
        <v>173.39095</v>
      </c>
      <c r="F109" s="103">
        <v>298.94328999999999</v>
      </c>
      <c r="G109" s="103">
        <v>320.78570000000002</v>
      </c>
      <c r="H109" s="103">
        <v>310.82897000000003</v>
      </c>
      <c r="I109" s="104">
        <v>339.16174000000001</v>
      </c>
      <c r="J109" s="104">
        <v>353.49831</v>
      </c>
      <c r="K109" s="104">
        <v>330.05459999999999</v>
      </c>
      <c r="L109" s="104">
        <v>246.77427</v>
      </c>
      <c r="M109" s="104">
        <v>196.40601000000001</v>
      </c>
      <c r="N109" s="104">
        <v>90.950620000000001</v>
      </c>
      <c r="O109" s="103">
        <v>3003.0931599999999</v>
      </c>
      <c r="P109" s="31"/>
      <c r="Q109" s="27"/>
      <c r="AH109" s="27"/>
      <c r="AI109" s="27"/>
      <c r="AJ109" s="27"/>
      <c r="AK109" s="27"/>
      <c r="AL109" s="27"/>
      <c r="AM109" s="27"/>
      <c r="AN109" s="27"/>
      <c r="AO109" s="27"/>
      <c r="AP109" s="27"/>
      <c r="AQ109" s="27"/>
      <c r="AR109" s="27"/>
      <c r="AS109" s="27"/>
      <c r="AT109" s="27"/>
    </row>
    <row r="110" spans="2:49" x14ac:dyDescent="0.2">
      <c r="B110" s="123" t="s">
        <v>44</v>
      </c>
      <c r="C110" s="104">
        <v>1284.54231</v>
      </c>
      <c r="D110" s="104">
        <v>1162.4459199999999</v>
      </c>
      <c r="E110" s="104">
        <v>1274.15416</v>
      </c>
      <c r="F110" s="104">
        <v>1234.92039</v>
      </c>
      <c r="G110" s="104">
        <v>1258.34575</v>
      </c>
      <c r="H110" s="104">
        <v>1234.68282</v>
      </c>
      <c r="I110" s="104">
        <v>1175.8821</v>
      </c>
      <c r="J110" s="104">
        <v>1268.7037600000001</v>
      </c>
      <c r="K110" s="104">
        <v>1257.7121999999999</v>
      </c>
      <c r="L110" s="104">
        <v>1262.7161799999999</v>
      </c>
      <c r="M110" s="104">
        <v>1215.2520099999999</v>
      </c>
      <c r="N110" s="104">
        <v>1277.4113199999999</v>
      </c>
      <c r="O110" s="103">
        <v>14906.76892</v>
      </c>
      <c r="P110" s="31"/>
      <c r="Q110" s="27"/>
      <c r="AH110" s="27"/>
      <c r="AI110" s="27"/>
      <c r="AJ110" s="27"/>
      <c r="AK110" s="27"/>
      <c r="AL110" s="27"/>
      <c r="AM110" s="27"/>
      <c r="AN110" s="27"/>
      <c r="AO110" s="27"/>
      <c r="AP110" s="27"/>
      <c r="AQ110" s="27"/>
      <c r="AR110" s="27"/>
      <c r="AS110" s="27"/>
      <c r="AT110" s="27"/>
    </row>
    <row r="111" spans="2:49" x14ac:dyDescent="0.2">
      <c r="B111" s="121"/>
      <c r="C111" s="121"/>
      <c r="D111" s="121"/>
      <c r="E111" s="121"/>
      <c r="F111" s="121"/>
      <c r="G111" s="121"/>
      <c r="H111" s="121"/>
      <c r="I111" s="121"/>
      <c r="J111" s="121"/>
      <c r="K111" s="121"/>
      <c r="L111" s="121"/>
      <c r="M111" s="121"/>
      <c r="N111" s="121"/>
      <c r="O111" s="121"/>
      <c r="P111" s="31"/>
      <c r="Q111" s="27"/>
      <c r="AH111" s="27"/>
      <c r="AI111" s="27"/>
      <c r="AJ111" s="27"/>
      <c r="AK111" s="27"/>
      <c r="AL111" s="27"/>
      <c r="AM111" s="27"/>
      <c r="AN111" s="27"/>
      <c r="AO111" s="27"/>
      <c r="AP111" s="27"/>
      <c r="AQ111" s="27"/>
      <c r="AR111" s="27"/>
      <c r="AS111" s="27"/>
      <c r="AT111" s="27"/>
    </row>
    <row r="112" spans="2:49" x14ac:dyDescent="0.2">
      <c r="B112" s="776" t="s">
        <v>56</v>
      </c>
      <c r="C112" s="777"/>
      <c r="D112" s="777"/>
      <c r="E112" s="777"/>
      <c r="F112" s="777"/>
      <c r="G112" s="777"/>
      <c r="H112" s="777"/>
      <c r="I112" s="777"/>
      <c r="J112" s="777"/>
      <c r="K112" s="777"/>
      <c r="L112" s="777"/>
      <c r="M112" s="777"/>
      <c r="N112" s="777"/>
      <c r="O112" s="778"/>
      <c r="P112" s="31"/>
      <c r="Q112" s="27"/>
    </row>
    <row r="113" spans="2:47" x14ac:dyDescent="0.2">
      <c r="B113" s="45" t="s">
        <v>30</v>
      </c>
      <c r="C113" s="45" t="s">
        <v>20</v>
      </c>
      <c r="D113" s="45" t="s">
        <v>21</v>
      </c>
      <c r="E113" s="45" t="s">
        <v>22</v>
      </c>
      <c r="F113" s="45" t="s">
        <v>23</v>
      </c>
      <c r="G113" s="45" t="s">
        <v>24</v>
      </c>
      <c r="H113" s="45" t="s">
        <v>25</v>
      </c>
      <c r="I113" s="45" t="s">
        <v>31</v>
      </c>
      <c r="J113" s="45" t="s">
        <v>32</v>
      </c>
      <c r="K113" s="45" t="s">
        <v>33</v>
      </c>
      <c r="L113" s="45" t="s">
        <v>34</v>
      </c>
      <c r="M113" s="45" t="s">
        <v>35</v>
      </c>
      <c r="N113" s="45" t="s">
        <v>36</v>
      </c>
      <c r="O113" s="45" t="s">
        <v>51</v>
      </c>
      <c r="P113" s="31"/>
      <c r="Q113" s="27"/>
    </row>
    <row r="114" spans="2:47" x14ac:dyDescent="0.2">
      <c r="B114" s="122" t="s">
        <v>37</v>
      </c>
      <c r="C114" s="103">
        <v>31.854849999999999</v>
      </c>
      <c r="D114" s="103">
        <v>24.02807</v>
      </c>
      <c r="E114" s="103">
        <v>35.905090000000001</v>
      </c>
      <c r="F114" s="103">
        <v>34.239409999999999</v>
      </c>
      <c r="G114" s="103">
        <v>33.592109999999998</v>
      </c>
      <c r="H114" s="103">
        <v>29.004799999999999</v>
      </c>
      <c r="I114" s="104">
        <v>30.864619999999999</v>
      </c>
      <c r="J114" s="104">
        <v>32.115360000000003</v>
      </c>
      <c r="K114" s="104">
        <v>35.279069999999997</v>
      </c>
      <c r="L114" s="104">
        <v>20.305309999999999</v>
      </c>
      <c r="M114" s="104">
        <v>14.11308</v>
      </c>
      <c r="N114" s="104">
        <v>8.9773899999999998</v>
      </c>
      <c r="O114" s="103">
        <v>330.27915999999999</v>
      </c>
      <c r="P114" s="105"/>
      <c r="Q114" s="27"/>
    </row>
    <row r="115" spans="2:47" x14ac:dyDescent="0.2">
      <c r="B115" s="122" t="s">
        <v>38</v>
      </c>
      <c r="C115" s="103">
        <v>433.77640000000002</v>
      </c>
      <c r="D115" s="103">
        <v>463.02008000000001</v>
      </c>
      <c r="E115" s="103">
        <v>496.80810000000002</v>
      </c>
      <c r="F115" s="103">
        <v>461.72158999999999</v>
      </c>
      <c r="G115" s="103">
        <v>549.10487000000001</v>
      </c>
      <c r="H115" s="103">
        <v>557.89328999999998</v>
      </c>
      <c r="I115" s="103">
        <v>561.12410999999997</v>
      </c>
      <c r="J115" s="103">
        <v>506.85604999999998</v>
      </c>
      <c r="K115" s="103">
        <v>475.93747000000002</v>
      </c>
      <c r="L115" s="103">
        <v>554.42672000000005</v>
      </c>
      <c r="M115" s="103">
        <v>467.08816999999999</v>
      </c>
      <c r="N115" s="103">
        <v>456.54653999999999</v>
      </c>
      <c r="O115" s="103">
        <v>5984.30339</v>
      </c>
      <c r="P115" s="90"/>
      <c r="Q115" s="27"/>
    </row>
    <row r="116" spans="2:47" x14ac:dyDescent="0.2">
      <c r="B116" s="122" t="s">
        <v>45</v>
      </c>
      <c r="C116" s="103">
        <v>6.9541000000000004</v>
      </c>
      <c r="D116" s="103">
        <v>5.4357899999999999</v>
      </c>
      <c r="E116" s="103">
        <v>5.7159300000000002</v>
      </c>
      <c r="F116" s="103">
        <v>5.1449400000000001</v>
      </c>
      <c r="G116" s="103">
        <v>5.5144500000000001</v>
      </c>
      <c r="H116" s="103">
        <v>5.6459200000000003</v>
      </c>
      <c r="I116" s="104">
        <v>5.7636099999999999</v>
      </c>
      <c r="J116" s="104">
        <v>5.3659800000000004</v>
      </c>
      <c r="K116" s="104">
        <v>5.0330599999999999</v>
      </c>
      <c r="L116" s="104">
        <v>5.34429</v>
      </c>
      <c r="M116" s="104">
        <v>5.83833</v>
      </c>
      <c r="N116" s="104">
        <v>6.0794699999999997</v>
      </c>
      <c r="O116" s="103">
        <v>67.83587</v>
      </c>
      <c r="P116" s="91"/>
      <c r="Q116" s="27"/>
    </row>
    <row r="117" spans="2:47" x14ac:dyDescent="0.2">
      <c r="B117" s="122" t="s">
        <v>40</v>
      </c>
      <c r="C117" s="103">
        <v>2.2355999999999998</v>
      </c>
      <c r="D117" s="103">
        <v>2.8094999999999999</v>
      </c>
      <c r="E117" s="103">
        <v>1.3222</v>
      </c>
      <c r="F117" s="103">
        <v>3.9739999999999998E-2</v>
      </c>
      <c r="G117" s="103">
        <v>1.1141000000000001</v>
      </c>
      <c r="H117" s="103">
        <v>3.1999</v>
      </c>
      <c r="I117" s="104">
        <v>0.64929999999999999</v>
      </c>
      <c r="J117" s="104">
        <v>6.9774000000000003</v>
      </c>
      <c r="K117" s="104">
        <v>6.0575000000000001</v>
      </c>
      <c r="L117" s="104">
        <v>3.5358000000000001</v>
      </c>
      <c r="M117" s="104">
        <v>1.6829000000000001</v>
      </c>
      <c r="N117" s="104">
        <v>1.3273299999999999</v>
      </c>
      <c r="O117" s="103">
        <v>30.951270000000001</v>
      </c>
      <c r="P117" s="31"/>
      <c r="Q117" s="27"/>
    </row>
    <row r="118" spans="2:47" x14ac:dyDescent="0.2">
      <c r="B118" s="122" t="s">
        <v>41</v>
      </c>
      <c r="C118" s="103">
        <v>209.571</v>
      </c>
      <c r="D118" s="103">
        <v>199.08600000000001</v>
      </c>
      <c r="E118" s="103">
        <v>179.41043999999999</v>
      </c>
      <c r="F118" s="103">
        <v>207.10400000000001</v>
      </c>
      <c r="G118" s="103">
        <v>149.25899999999999</v>
      </c>
      <c r="H118" s="103">
        <v>220.47200000000001</v>
      </c>
      <c r="I118" s="103">
        <v>204.29499999999999</v>
      </c>
      <c r="J118" s="103">
        <v>232.315</v>
      </c>
      <c r="K118" s="103">
        <v>227.2</v>
      </c>
      <c r="L118" s="103">
        <v>214.48400000000001</v>
      </c>
      <c r="M118" s="103">
        <v>223.875</v>
      </c>
      <c r="N118" s="103">
        <v>229.40899999999999</v>
      </c>
      <c r="O118" s="103">
        <v>2496.4804399999998</v>
      </c>
      <c r="P118" s="31"/>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row>
    <row r="119" spans="2:47" x14ac:dyDescent="0.2">
      <c r="B119" s="122" t="s">
        <v>42</v>
      </c>
      <c r="C119" s="103">
        <v>145.14174</v>
      </c>
      <c r="D119" s="103">
        <v>138.3706</v>
      </c>
      <c r="E119" s="103">
        <v>203.32302999999999</v>
      </c>
      <c r="F119" s="103">
        <v>162.98489000000001</v>
      </c>
      <c r="G119" s="103">
        <v>86.496570000000006</v>
      </c>
      <c r="H119" s="103">
        <v>53.22072</v>
      </c>
      <c r="I119" s="103">
        <v>4.8308200000000001</v>
      </c>
      <c r="J119" s="103">
        <v>59.670679999999997</v>
      </c>
      <c r="K119" s="103">
        <v>72.498760000000004</v>
      </c>
      <c r="L119" s="103">
        <v>95.212509999999995</v>
      </c>
      <c r="M119" s="103">
        <v>220.45974000000001</v>
      </c>
      <c r="N119" s="103">
        <v>470.93123000000003</v>
      </c>
      <c r="O119" s="103">
        <v>1713.14129</v>
      </c>
      <c r="P119" s="31"/>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row>
    <row r="120" spans="2:47" x14ac:dyDescent="0.2">
      <c r="B120" s="122" t="s">
        <v>43</v>
      </c>
      <c r="C120" s="103">
        <v>350.94502</v>
      </c>
      <c r="D120" s="103">
        <v>282.92971</v>
      </c>
      <c r="E120" s="103">
        <v>266.28845999999999</v>
      </c>
      <c r="F120" s="103">
        <v>314.26335</v>
      </c>
      <c r="G120" s="103">
        <v>407.24585999999999</v>
      </c>
      <c r="H120" s="103">
        <v>329.92243999999999</v>
      </c>
      <c r="I120" s="104">
        <v>389.30059</v>
      </c>
      <c r="J120" s="104">
        <v>390.60714000000002</v>
      </c>
      <c r="K120" s="104">
        <v>351.68567000000002</v>
      </c>
      <c r="L120" s="104">
        <v>350.58413000000002</v>
      </c>
      <c r="M120" s="104">
        <v>309.91573</v>
      </c>
      <c r="N120" s="104">
        <v>135.66295</v>
      </c>
      <c r="O120" s="103">
        <v>3879.3510500000002</v>
      </c>
      <c r="P120" s="31"/>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row>
    <row r="121" spans="2:47" x14ac:dyDescent="0.2">
      <c r="B121" s="123" t="s">
        <v>44</v>
      </c>
      <c r="C121" s="104">
        <v>1180.4787100000001</v>
      </c>
      <c r="D121" s="104">
        <v>1115.67975</v>
      </c>
      <c r="E121" s="104">
        <v>1188.77325</v>
      </c>
      <c r="F121" s="104">
        <v>1185.49792</v>
      </c>
      <c r="G121" s="104">
        <v>1232.3269600000001</v>
      </c>
      <c r="H121" s="104">
        <v>1199.35907</v>
      </c>
      <c r="I121" s="104">
        <v>1196.8280500000001</v>
      </c>
      <c r="J121" s="104">
        <v>1233.90761</v>
      </c>
      <c r="K121" s="104">
        <v>1173.6915300000001</v>
      </c>
      <c r="L121" s="104">
        <v>1243.89276</v>
      </c>
      <c r="M121" s="104">
        <v>1242.9729500000001</v>
      </c>
      <c r="N121" s="104">
        <v>1308.93391</v>
      </c>
      <c r="O121" s="103">
        <v>14502.34247</v>
      </c>
      <c r="P121" s="31"/>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row>
    <row r="122" spans="2:47" x14ac:dyDescent="0.2">
      <c r="B122" s="121"/>
      <c r="C122" s="121"/>
      <c r="D122" s="121"/>
      <c r="E122" s="121"/>
      <c r="F122" s="121"/>
      <c r="G122" s="121"/>
      <c r="H122" s="121"/>
      <c r="I122" s="121"/>
      <c r="J122" s="121"/>
      <c r="K122" s="121"/>
      <c r="L122" s="121"/>
      <c r="M122" s="121"/>
      <c r="N122" s="121"/>
      <c r="O122" s="121"/>
      <c r="P122" s="31"/>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row>
    <row r="123" spans="2:47" x14ac:dyDescent="0.2">
      <c r="B123" s="776" t="s">
        <v>57</v>
      </c>
      <c r="C123" s="777"/>
      <c r="D123" s="777"/>
      <c r="E123" s="777"/>
      <c r="F123" s="777"/>
      <c r="G123" s="777"/>
      <c r="H123" s="777"/>
      <c r="I123" s="777"/>
      <c r="J123" s="777"/>
      <c r="K123" s="777"/>
      <c r="L123" s="777"/>
      <c r="M123" s="777"/>
      <c r="N123" s="777"/>
      <c r="O123" s="778"/>
      <c r="P123" s="31"/>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row>
    <row r="124" spans="2:47" x14ac:dyDescent="0.2">
      <c r="B124" s="45" t="s">
        <v>30</v>
      </c>
      <c r="C124" s="45" t="s">
        <v>20</v>
      </c>
      <c r="D124" s="45" t="s">
        <v>21</v>
      </c>
      <c r="E124" s="45" t="s">
        <v>22</v>
      </c>
      <c r="F124" s="45" t="s">
        <v>23</v>
      </c>
      <c r="G124" s="45" t="s">
        <v>24</v>
      </c>
      <c r="H124" s="45" t="s">
        <v>25</v>
      </c>
      <c r="I124" s="45" t="s">
        <v>31</v>
      </c>
      <c r="J124" s="45" t="s">
        <v>32</v>
      </c>
      <c r="K124" s="45" t="s">
        <v>33</v>
      </c>
      <c r="L124" s="45" t="s">
        <v>34</v>
      </c>
      <c r="M124" s="45" t="s">
        <v>35</v>
      </c>
      <c r="N124" s="45" t="s">
        <v>36</v>
      </c>
      <c r="O124" s="45" t="s">
        <v>52</v>
      </c>
      <c r="P124" s="31"/>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row>
    <row r="125" spans="2:47" x14ac:dyDescent="0.2">
      <c r="B125" s="122" t="s">
        <v>37</v>
      </c>
      <c r="C125" s="103">
        <v>0</v>
      </c>
      <c r="D125" s="103">
        <v>4.0631899999999996</v>
      </c>
      <c r="E125" s="103">
        <v>8.1595300000000002</v>
      </c>
      <c r="F125" s="103">
        <v>7.2073400000000003</v>
      </c>
      <c r="G125" s="103">
        <v>18.373149999999999</v>
      </c>
      <c r="H125" s="103">
        <v>13.36753</v>
      </c>
      <c r="I125" s="104">
        <v>0.88583999999999996</v>
      </c>
      <c r="J125" s="104">
        <v>28.469270000000002</v>
      </c>
      <c r="K125" s="104">
        <v>183.89457999999999</v>
      </c>
      <c r="L125" s="104">
        <v>49.097140000000003</v>
      </c>
      <c r="M125" s="104">
        <v>30.950900000000001</v>
      </c>
      <c r="N125" s="104">
        <v>33.60304</v>
      </c>
      <c r="O125" s="103">
        <v>378.07150999999999</v>
      </c>
      <c r="P125" s="105"/>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row>
    <row r="126" spans="2:47" x14ac:dyDescent="0.2">
      <c r="B126" s="122" t="s">
        <v>38</v>
      </c>
      <c r="C126" s="103">
        <v>399.15854999999999</v>
      </c>
      <c r="D126" s="103">
        <v>364.23597000000001</v>
      </c>
      <c r="E126" s="103">
        <v>275.72510999999997</v>
      </c>
      <c r="F126" s="103">
        <v>304.26166999999998</v>
      </c>
      <c r="G126" s="103">
        <v>484.39121</v>
      </c>
      <c r="H126" s="103">
        <v>617.43425000000002</v>
      </c>
      <c r="I126" s="103">
        <v>584.79557999999997</v>
      </c>
      <c r="J126" s="103">
        <v>563.98725999999999</v>
      </c>
      <c r="K126" s="103">
        <v>392.75139000000001</v>
      </c>
      <c r="L126" s="103">
        <v>523.34929999999997</v>
      </c>
      <c r="M126" s="103">
        <v>474.37256000000002</v>
      </c>
      <c r="N126" s="103">
        <v>525.81289000000004</v>
      </c>
      <c r="O126" s="103">
        <v>5510.27574</v>
      </c>
      <c r="P126" s="90"/>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row>
    <row r="127" spans="2:47" x14ac:dyDescent="0.2">
      <c r="B127" s="122" t="s">
        <v>45</v>
      </c>
      <c r="C127" s="103">
        <v>7.4363999999999999</v>
      </c>
      <c r="D127" s="103">
        <v>6.8395999999999999</v>
      </c>
      <c r="E127" s="103">
        <v>7.3293999999999997</v>
      </c>
      <c r="F127" s="103">
        <v>4.8597999999999999</v>
      </c>
      <c r="G127" s="103">
        <v>5.3822200000000002</v>
      </c>
      <c r="H127" s="103">
        <v>5.2060300000000002</v>
      </c>
      <c r="I127" s="104">
        <v>5.1650700000000001</v>
      </c>
      <c r="J127" s="104">
        <v>5.0856399999999997</v>
      </c>
      <c r="K127" s="104">
        <v>5.0120300000000002</v>
      </c>
      <c r="L127" s="104">
        <v>5.1794000000000002</v>
      </c>
      <c r="M127" s="104">
        <v>5.1717000000000004</v>
      </c>
      <c r="N127" s="104">
        <v>5.5001300000000004</v>
      </c>
      <c r="O127" s="103">
        <v>68.167420000000007</v>
      </c>
      <c r="P127" s="91"/>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row>
    <row r="128" spans="2:47" x14ac:dyDescent="0.2">
      <c r="B128" s="122" t="s">
        <v>40</v>
      </c>
      <c r="C128" s="103">
        <v>2.20702</v>
      </c>
      <c r="D128" s="103">
        <v>6.0533999999999999</v>
      </c>
      <c r="E128" s="103">
        <v>7.3554000000000004</v>
      </c>
      <c r="F128" s="103">
        <v>3.1907999999999999</v>
      </c>
      <c r="G128" s="103">
        <v>3.7021000000000002</v>
      </c>
      <c r="H128" s="103">
        <v>3.5771999999999999</v>
      </c>
      <c r="I128" s="104">
        <v>4.1275000000000004</v>
      </c>
      <c r="J128" s="104">
        <v>3.3203</v>
      </c>
      <c r="K128" s="104">
        <v>1.2383999999999999</v>
      </c>
      <c r="L128" s="104">
        <v>0.23119999999999999</v>
      </c>
      <c r="M128" s="104">
        <v>3.4392</v>
      </c>
      <c r="N128" s="104">
        <v>2.7581000000000002</v>
      </c>
      <c r="O128" s="103">
        <v>41.200620000000001</v>
      </c>
      <c r="P128" s="31"/>
    </row>
    <row r="129" spans="2:16" x14ac:dyDescent="0.2">
      <c r="B129" s="122" t="s">
        <v>41</v>
      </c>
      <c r="C129" s="103">
        <v>152.02195</v>
      </c>
      <c r="D129" s="103">
        <v>228.23974999999999</v>
      </c>
      <c r="E129" s="103">
        <v>336.90946000000002</v>
      </c>
      <c r="F129" s="103">
        <v>269.98860000000002</v>
      </c>
      <c r="G129" s="103">
        <v>229.51499999999999</v>
      </c>
      <c r="H129" s="103">
        <v>163.14099999999999</v>
      </c>
      <c r="I129" s="103">
        <v>226.88800000000001</v>
      </c>
      <c r="J129" s="103">
        <v>230.98</v>
      </c>
      <c r="K129" s="103">
        <v>214.18799999999999</v>
      </c>
      <c r="L129" s="103">
        <v>223.35900000000001</v>
      </c>
      <c r="M129" s="103">
        <v>108.727</v>
      </c>
      <c r="N129" s="103">
        <v>132.18100000000001</v>
      </c>
      <c r="O129" s="103">
        <v>2516.1387599999998</v>
      </c>
      <c r="P129" s="31"/>
    </row>
    <row r="130" spans="2:16" x14ac:dyDescent="0.2">
      <c r="B130" s="122" t="s">
        <v>42</v>
      </c>
      <c r="C130" s="103">
        <v>596.04957000000002</v>
      </c>
      <c r="D130" s="103">
        <v>378.94792000000001</v>
      </c>
      <c r="E130" s="103">
        <v>491.45513999999997</v>
      </c>
      <c r="F130" s="103">
        <v>533.15896999999995</v>
      </c>
      <c r="G130" s="103">
        <v>275.91187000000002</v>
      </c>
      <c r="H130" s="103">
        <v>161.95993999999999</v>
      </c>
      <c r="I130" s="103">
        <v>63.614960000000004</v>
      </c>
      <c r="J130" s="103">
        <v>17.00189</v>
      </c>
      <c r="K130" s="103">
        <v>95.405109999999993</v>
      </c>
      <c r="L130" s="103">
        <v>118.23484999999999</v>
      </c>
      <c r="M130" s="103">
        <v>206.81583000000001</v>
      </c>
      <c r="N130" s="103">
        <v>208.22181</v>
      </c>
      <c r="O130" s="103">
        <v>3146.7778600000001</v>
      </c>
      <c r="P130" s="31"/>
    </row>
    <row r="131" spans="2:16" x14ac:dyDescent="0.2">
      <c r="B131" s="122" t="s">
        <v>43</v>
      </c>
      <c r="C131" s="103">
        <v>4.9447000000000001</v>
      </c>
      <c r="D131" s="103">
        <v>69.195449999999994</v>
      </c>
      <c r="E131" s="103">
        <v>71.398679999999999</v>
      </c>
      <c r="F131" s="103">
        <v>55.422919999999998</v>
      </c>
      <c r="G131" s="103">
        <v>183.20553000000001</v>
      </c>
      <c r="H131" s="103">
        <v>186.38933</v>
      </c>
      <c r="I131" s="104">
        <v>286.58425</v>
      </c>
      <c r="J131" s="104">
        <v>319.22059000000002</v>
      </c>
      <c r="K131" s="104">
        <v>275.18124999999998</v>
      </c>
      <c r="L131" s="104">
        <v>264.91860000000003</v>
      </c>
      <c r="M131" s="104">
        <v>282.23459000000003</v>
      </c>
      <c r="N131" s="104">
        <v>286.45062000000001</v>
      </c>
      <c r="O131" s="103">
        <v>2285.14651</v>
      </c>
      <c r="P131" s="31"/>
    </row>
    <row r="132" spans="2:16" x14ac:dyDescent="0.2">
      <c r="B132" s="123" t="s">
        <v>44</v>
      </c>
      <c r="C132" s="104">
        <v>1161.81819</v>
      </c>
      <c r="D132" s="104">
        <v>1057.57528</v>
      </c>
      <c r="E132" s="104">
        <v>1198.3327200000001</v>
      </c>
      <c r="F132" s="104">
        <v>1178.0900999999999</v>
      </c>
      <c r="G132" s="104">
        <v>1200.48108</v>
      </c>
      <c r="H132" s="104">
        <v>1151.07528</v>
      </c>
      <c r="I132" s="104">
        <v>1172.0612000000001</v>
      </c>
      <c r="J132" s="104">
        <v>1168.06495</v>
      </c>
      <c r="K132" s="104">
        <v>1167.67076</v>
      </c>
      <c r="L132" s="104">
        <v>1184.36949</v>
      </c>
      <c r="M132" s="104">
        <v>1111.7117800000001</v>
      </c>
      <c r="N132" s="104">
        <v>1194.5275899999999</v>
      </c>
      <c r="O132" s="103">
        <v>13945.778420000001</v>
      </c>
      <c r="P132" s="31"/>
    </row>
    <row r="133" spans="2:16" x14ac:dyDescent="0.2">
      <c r="B133" s="121"/>
      <c r="C133" s="121"/>
      <c r="D133" s="121"/>
      <c r="E133" s="121"/>
      <c r="F133" s="121"/>
      <c r="G133" s="121"/>
      <c r="H133" s="121"/>
      <c r="I133" s="121"/>
      <c r="J133" s="121"/>
      <c r="K133" s="121"/>
      <c r="L133" s="121"/>
      <c r="M133" s="121"/>
      <c r="N133" s="121"/>
      <c r="O133" s="121"/>
      <c r="P133" s="31"/>
    </row>
    <row r="134" spans="2:16" x14ac:dyDescent="0.2">
      <c r="B134" s="776" t="s">
        <v>58</v>
      </c>
      <c r="C134" s="777"/>
      <c r="D134" s="777"/>
      <c r="E134" s="777"/>
      <c r="F134" s="777"/>
      <c r="G134" s="777"/>
      <c r="H134" s="777"/>
      <c r="I134" s="777"/>
      <c r="J134" s="777"/>
      <c r="K134" s="777"/>
      <c r="L134" s="777"/>
      <c r="M134" s="777"/>
      <c r="N134" s="777"/>
      <c r="O134" s="778"/>
      <c r="P134" s="31"/>
    </row>
    <row r="135" spans="2:16" x14ac:dyDescent="0.2">
      <c r="B135" s="45" t="s">
        <v>30</v>
      </c>
      <c r="C135" s="45" t="s">
        <v>20</v>
      </c>
      <c r="D135" s="45" t="s">
        <v>21</v>
      </c>
      <c r="E135" s="45" t="s">
        <v>22</v>
      </c>
      <c r="F135" s="45" t="s">
        <v>23</v>
      </c>
      <c r="G135" s="45" t="s">
        <v>24</v>
      </c>
      <c r="H135" s="45" t="s">
        <v>25</v>
      </c>
      <c r="I135" s="45" t="s">
        <v>31</v>
      </c>
      <c r="J135" s="45" t="s">
        <v>32</v>
      </c>
      <c r="K135" s="45" t="s">
        <v>33</v>
      </c>
      <c r="L135" s="45" t="s">
        <v>34</v>
      </c>
      <c r="M135" s="45" t="s">
        <v>35</v>
      </c>
      <c r="N135" s="45" t="s">
        <v>36</v>
      </c>
      <c r="O135" s="45" t="s">
        <v>53</v>
      </c>
      <c r="P135" s="31"/>
    </row>
    <row r="136" spans="2:16" x14ac:dyDescent="0.2">
      <c r="B136" s="122" t="s">
        <v>37</v>
      </c>
      <c r="C136" s="103">
        <v>0</v>
      </c>
      <c r="D136" s="103">
        <v>0</v>
      </c>
      <c r="E136" s="103">
        <v>0</v>
      </c>
      <c r="F136" s="103">
        <v>3.0020000000000002E-2</v>
      </c>
      <c r="G136" s="103">
        <v>0</v>
      </c>
      <c r="H136" s="103">
        <v>2.92645</v>
      </c>
      <c r="I136" s="104">
        <v>6.0366499999999998</v>
      </c>
      <c r="J136" s="104">
        <v>5.9464499999999996</v>
      </c>
      <c r="K136" s="104">
        <v>0</v>
      </c>
      <c r="L136" s="104">
        <v>0</v>
      </c>
      <c r="M136" s="104">
        <v>0</v>
      </c>
      <c r="N136" s="104">
        <v>4.3484800000000003</v>
      </c>
      <c r="O136" s="103">
        <v>19.288049999999998</v>
      </c>
      <c r="P136" s="105"/>
    </row>
    <row r="137" spans="2:16" x14ac:dyDescent="0.2">
      <c r="B137" s="122" t="s">
        <v>38</v>
      </c>
      <c r="C137" s="103">
        <v>112.05293</v>
      </c>
      <c r="D137" s="103">
        <v>181.85150999999999</v>
      </c>
      <c r="E137" s="103">
        <v>169.99777</v>
      </c>
      <c r="F137" s="103">
        <v>425.4683</v>
      </c>
      <c r="G137" s="103">
        <v>453.09624000000002</v>
      </c>
      <c r="H137" s="103">
        <v>337.82535999999999</v>
      </c>
      <c r="I137" s="103">
        <v>299.58801</v>
      </c>
      <c r="J137" s="103">
        <v>338.61113999999998</v>
      </c>
      <c r="K137" s="103">
        <v>258.97075000000001</v>
      </c>
      <c r="L137" s="103">
        <v>379.79392999999999</v>
      </c>
      <c r="M137" s="103">
        <v>420.41752000000002</v>
      </c>
      <c r="N137" s="103">
        <v>521.24923000000001</v>
      </c>
      <c r="O137" s="103">
        <v>3898.9226899999999</v>
      </c>
      <c r="P137" s="90"/>
    </row>
    <row r="138" spans="2:16" x14ac:dyDescent="0.2">
      <c r="B138" s="122" t="s">
        <v>45</v>
      </c>
      <c r="C138" s="103">
        <v>6.5105300000000002</v>
      </c>
      <c r="D138" s="103">
        <v>6.2019000000000002</v>
      </c>
      <c r="E138" s="103">
        <v>7.0216399999999997</v>
      </c>
      <c r="F138" s="103">
        <v>6.7025100000000002</v>
      </c>
      <c r="G138" s="103">
        <v>5.2305999999999999</v>
      </c>
      <c r="H138" s="103">
        <v>5.1215999999999999</v>
      </c>
      <c r="I138" s="104">
        <v>5.2014300000000002</v>
      </c>
      <c r="J138" s="104">
        <v>5.0263999999999998</v>
      </c>
      <c r="K138" s="104">
        <v>5.3983999999999996</v>
      </c>
      <c r="L138" s="104">
        <v>5.9885999999999999</v>
      </c>
      <c r="M138" s="104">
        <v>5.1912000000000003</v>
      </c>
      <c r="N138" s="104">
        <v>6.1421099999999997</v>
      </c>
      <c r="O138" s="103">
        <v>69.736919999999998</v>
      </c>
      <c r="P138" s="91"/>
    </row>
    <row r="139" spans="2:16" x14ac:dyDescent="0.2">
      <c r="B139" s="122" t="s">
        <v>40</v>
      </c>
      <c r="C139" s="103">
        <v>0.79979999999999996</v>
      </c>
      <c r="D139" s="103">
        <v>0.91920000000000002</v>
      </c>
      <c r="E139" s="103">
        <v>0.13950000000000001</v>
      </c>
      <c r="F139" s="103">
        <v>3.2414999999999998</v>
      </c>
      <c r="G139" s="103">
        <v>2.7450999999999999</v>
      </c>
      <c r="H139" s="103">
        <v>8.2039000000000009</v>
      </c>
      <c r="I139" s="104">
        <v>6.2470999999999997</v>
      </c>
      <c r="J139" s="104">
        <v>3.7683</v>
      </c>
      <c r="K139" s="104">
        <v>1.2649999999999999</v>
      </c>
      <c r="L139" s="104">
        <v>5.6517999999999997</v>
      </c>
      <c r="M139" s="104">
        <v>4.2293000000000003</v>
      </c>
      <c r="N139" s="104">
        <v>5.8582000000000001</v>
      </c>
      <c r="O139" s="103">
        <v>43.0687</v>
      </c>
      <c r="P139" s="31"/>
    </row>
    <row r="140" spans="2:16" x14ac:dyDescent="0.2">
      <c r="B140" s="122" t="s">
        <v>41</v>
      </c>
      <c r="C140" s="103">
        <v>255.69221999999999</v>
      </c>
      <c r="D140" s="103">
        <v>160.80905999999999</v>
      </c>
      <c r="E140" s="103">
        <v>224.21378999999999</v>
      </c>
      <c r="F140" s="103">
        <v>188.90749</v>
      </c>
      <c r="G140" s="103">
        <v>165.91</v>
      </c>
      <c r="H140" s="103">
        <v>361.72381999999999</v>
      </c>
      <c r="I140" s="103">
        <v>317.30576000000002</v>
      </c>
      <c r="J140" s="103">
        <v>319.42782999999997</v>
      </c>
      <c r="K140" s="103">
        <v>349.86178000000001</v>
      </c>
      <c r="L140" s="103">
        <v>124.35651</v>
      </c>
      <c r="M140" s="103">
        <v>121.843</v>
      </c>
      <c r="N140" s="103">
        <v>119.604</v>
      </c>
      <c r="O140" s="103">
        <v>2709.65526</v>
      </c>
      <c r="P140" s="31"/>
    </row>
    <row r="141" spans="2:16" x14ac:dyDescent="0.2">
      <c r="B141" s="122" t="s">
        <v>42</v>
      </c>
      <c r="C141" s="103">
        <v>712.12234999999998</v>
      </c>
      <c r="D141" s="103">
        <v>630.77535</v>
      </c>
      <c r="E141" s="103">
        <v>695.15360999999996</v>
      </c>
      <c r="F141" s="103">
        <v>452.11466999999999</v>
      </c>
      <c r="G141" s="103">
        <v>506.0258</v>
      </c>
      <c r="H141" s="103">
        <v>364.74284999999998</v>
      </c>
      <c r="I141" s="103">
        <v>492.93794000000003</v>
      </c>
      <c r="J141" s="103">
        <v>390.57495999999998</v>
      </c>
      <c r="K141" s="103">
        <v>456.65958999999998</v>
      </c>
      <c r="L141" s="103">
        <v>621.91228999999998</v>
      </c>
      <c r="M141" s="103">
        <v>548.30129999999997</v>
      </c>
      <c r="N141" s="103">
        <v>532.35654</v>
      </c>
      <c r="O141" s="103">
        <v>6403.6772499999997</v>
      </c>
      <c r="P141" s="31"/>
    </row>
    <row r="142" spans="2:16" x14ac:dyDescent="0.2">
      <c r="B142" s="122" t="s">
        <v>43</v>
      </c>
      <c r="C142" s="103">
        <v>0.57870999999999995</v>
      </c>
      <c r="D142" s="103">
        <v>0.52042999999999995</v>
      </c>
      <c r="E142" s="103">
        <v>0.15309</v>
      </c>
      <c r="F142" s="103">
        <v>2.1059000000000001</v>
      </c>
      <c r="G142" s="103">
        <v>1.2151400000000001</v>
      </c>
      <c r="H142" s="103">
        <v>13.83024</v>
      </c>
      <c r="I142" s="104">
        <v>15.81297</v>
      </c>
      <c r="J142" s="104">
        <v>7.1901200000000003</v>
      </c>
      <c r="K142" s="104">
        <v>1.0133700000000001</v>
      </c>
      <c r="L142" s="104">
        <v>17.68826</v>
      </c>
      <c r="M142" s="104">
        <v>13.69116</v>
      </c>
      <c r="N142" s="104">
        <v>17.864599999999999</v>
      </c>
      <c r="O142" s="103">
        <v>91.663989999999998</v>
      </c>
      <c r="P142" s="31"/>
    </row>
    <row r="143" spans="2:16" x14ac:dyDescent="0.2">
      <c r="B143" s="123" t="s">
        <v>44</v>
      </c>
      <c r="C143" s="104">
        <v>1087.7565400000001</v>
      </c>
      <c r="D143" s="104">
        <v>981.07745</v>
      </c>
      <c r="E143" s="104">
        <v>1096.6794</v>
      </c>
      <c r="F143" s="104">
        <v>1078.5703900000001</v>
      </c>
      <c r="G143" s="104">
        <v>1134.22288</v>
      </c>
      <c r="H143" s="104">
        <v>1094.3742199999999</v>
      </c>
      <c r="I143" s="104">
        <v>1143.12986</v>
      </c>
      <c r="J143" s="104">
        <v>1070.5452</v>
      </c>
      <c r="K143" s="104">
        <v>1073.1688899999999</v>
      </c>
      <c r="L143" s="104">
        <v>1155.39139</v>
      </c>
      <c r="M143" s="104">
        <v>1113.6734799999999</v>
      </c>
      <c r="N143" s="104">
        <v>1207.4231600000001</v>
      </c>
      <c r="O143" s="103">
        <v>13236.012860000001</v>
      </c>
      <c r="P143" s="31"/>
    </row>
    <row r="144" spans="2:16" x14ac:dyDescent="0.2">
      <c r="B144" s="121"/>
      <c r="C144" s="121"/>
      <c r="D144" s="121"/>
      <c r="E144" s="121"/>
      <c r="F144" s="121"/>
      <c r="G144" s="121"/>
      <c r="H144" s="121"/>
      <c r="I144" s="121"/>
      <c r="J144" s="121"/>
      <c r="K144" s="121"/>
      <c r="L144" s="121"/>
      <c r="M144" s="121"/>
      <c r="N144" s="121"/>
      <c r="O144" s="121"/>
      <c r="P144" s="31"/>
    </row>
    <row r="145" spans="2:16" x14ac:dyDescent="0.2">
      <c r="B145" s="776" t="s">
        <v>59</v>
      </c>
      <c r="C145" s="777"/>
      <c r="D145" s="777"/>
      <c r="E145" s="777"/>
      <c r="F145" s="777"/>
      <c r="G145" s="777"/>
      <c r="H145" s="777"/>
      <c r="I145" s="777"/>
      <c r="J145" s="777"/>
      <c r="K145" s="777"/>
      <c r="L145" s="777"/>
      <c r="M145" s="777"/>
      <c r="N145" s="777"/>
      <c r="O145" s="778"/>
      <c r="P145" s="31"/>
    </row>
    <row r="146" spans="2:16" x14ac:dyDescent="0.2">
      <c r="B146" s="45" t="s">
        <v>30</v>
      </c>
      <c r="C146" s="45" t="s">
        <v>20</v>
      </c>
      <c r="D146" s="45" t="s">
        <v>21</v>
      </c>
      <c r="E146" s="45" t="s">
        <v>22</v>
      </c>
      <c r="F146" s="45" t="s">
        <v>23</v>
      </c>
      <c r="G146" s="45" t="s">
        <v>24</v>
      </c>
      <c r="H146" s="45" t="s">
        <v>25</v>
      </c>
      <c r="I146" s="45" t="s">
        <v>31</v>
      </c>
      <c r="J146" s="45" t="s">
        <v>32</v>
      </c>
      <c r="K146" s="45" t="s">
        <v>33</v>
      </c>
      <c r="L146" s="45" t="s">
        <v>34</v>
      </c>
      <c r="M146" s="45" t="s">
        <v>35</v>
      </c>
      <c r="N146" s="45" t="s">
        <v>36</v>
      </c>
      <c r="O146" s="45" t="s">
        <v>54</v>
      </c>
      <c r="P146" s="31"/>
    </row>
    <row r="147" spans="2:16" x14ac:dyDescent="0.2">
      <c r="B147" s="122" t="s">
        <v>37</v>
      </c>
      <c r="C147" s="103">
        <v>0</v>
      </c>
      <c r="D147" s="103">
        <v>0</v>
      </c>
      <c r="E147" s="103">
        <v>0</v>
      </c>
      <c r="F147" s="103">
        <v>0</v>
      </c>
      <c r="G147" s="103">
        <v>5.6279999999999997E-2</v>
      </c>
      <c r="H147" s="103">
        <v>0</v>
      </c>
      <c r="I147" s="104">
        <v>0</v>
      </c>
      <c r="J147" s="104">
        <v>0</v>
      </c>
      <c r="K147" s="104">
        <v>0</v>
      </c>
      <c r="L147" s="104">
        <v>0</v>
      </c>
      <c r="M147" s="104">
        <v>0</v>
      </c>
      <c r="N147" s="104">
        <v>2.903E-2</v>
      </c>
      <c r="O147" s="103">
        <v>8.5309999999999997E-2</v>
      </c>
    </row>
    <row r="148" spans="2:16" x14ac:dyDescent="0.2">
      <c r="B148" s="122" t="s">
        <v>38</v>
      </c>
      <c r="C148" s="103">
        <v>180.31166999999999</v>
      </c>
      <c r="D148" s="103">
        <v>123.59165</v>
      </c>
      <c r="E148" s="103">
        <v>233.32447999999999</v>
      </c>
      <c r="F148" s="103">
        <v>259.78555</v>
      </c>
      <c r="G148" s="103">
        <v>258.19569000000001</v>
      </c>
      <c r="H148" s="103">
        <v>69.813950000000006</v>
      </c>
      <c r="I148" s="103">
        <v>99.687470000000005</v>
      </c>
      <c r="J148" s="103">
        <v>169.87470999999999</v>
      </c>
      <c r="K148" s="103">
        <v>117.72620000000001</v>
      </c>
      <c r="L148" s="103">
        <v>71.21078</v>
      </c>
      <c r="M148" s="103">
        <v>41.546689999999998</v>
      </c>
      <c r="N148" s="103">
        <v>73.10951</v>
      </c>
      <c r="O148" s="103">
        <v>1698.1783499999999</v>
      </c>
    </row>
    <row r="149" spans="2:16" x14ac:dyDescent="0.2">
      <c r="B149" s="122" t="s">
        <v>45</v>
      </c>
      <c r="C149" s="103">
        <v>6.3874000000000004</v>
      </c>
      <c r="D149" s="103">
        <v>5.4103300000000001</v>
      </c>
      <c r="E149" s="103">
        <v>5.0015999999999998</v>
      </c>
      <c r="F149" s="103">
        <v>3.8208000000000002</v>
      </c>
      <c r="G149" s="103">
        <v>4.2489299999999997</v>
      </c>
      <c r="H149" s="103">
        <v>4.3922999999999996</v>
      </c>
      <c r="I149" s="104">
        <v>4.7929300000000001</v>
      </c>
      <c r="J149" s="104">
        <v>4.8484999999999996</v>
      </c>
      <c r="K149" s="104">
        <v>4.8312999999999997</v>
      </c>
      <c r="L149" s="104">
        <v>5.0084999999999997</v>
      </c>
      <c r="M149" s="104">
        <v>5.2087000000000003</v>
      </c>
      <c r="N149" s="104">
        <v>6.0753000000000004</v>
      </c>
      <c r="O149" s="103">
        <v>60.026589999999999</v>
      </c>
    </row>
    <row r="150" spans="2:16" x14ac:dyDescent="0.2">
      <c r="B150" s="122" t="s">
        <v>40</v>
      </c>
      <c r="C150" s="103">
        <v>0.29339999999999999</v>
      </c>
      <c r="D150" s="103">
        <v>0.80649999999999999</v>
      </c>
      <c r="E150" s="103">
        <v>0.95309999999999995</v>
      </c>
      <c r="F150" s="103">
        <v>0.28510000000000002</v>
      </c>
      <c r="G150" s="103">
        <v>0.53239999999999998</v>
      </c>
      <c r="H150" s="103">
        <v>0.43159999999999998</v>
      </c>
      <c r="I150" s="104">
        <v>1.7507999999999999</v>
      </c>
      <c r="J150" s="104">
        <v>0.41560000000000002</v>
      </c>
      <c r="K150" s="104">
        <v>0.8387</v>
      </c>
      <c r="L150" s="104">
        <v>2.3999999999999998E-3</v>
      </c>
      <c r="M150" s="104">
        <v>0.55589999999999995</v>
      </c>
      <c r="N150" s="104">
        <v>0.8085</v>
      </c>
      <c r="O150" s="103">
        <v>7.6740000000000004</v>
      </c>
    </row>
    <row r="151" spans="2:16" x14ac:dyDescent="0.2">
      <c r="B151" s="122" t="s">
        <v>41</v>
      </c>
      <c r="C151" s="103">
        <v>147.86781999999999</v>
      </c>
      <c r="D151" s="103">
        <v>151.2381</v>
      </c>
      <c r="E151" s="103">
        <v>166.74377000000001</v>
      </c>
      <c r="F151" s="103">
        <v>157.29087000000001</v>
      </c>
      <c r="G151" s="103">
        <v>175.55086</v>
      </c>
      <c r="H151" s="103">
        <v>196.72830999999999</v>
      </c>
      <c r="I151" s="103">
        <v>246.93393</v>
      </c>
      <c r="J151" s="103">
        <v>305.47215999999997</v>
      </c>
      <c r="K151" s="103">
        <v>359.55351000000002</v>
      </c>
      <c r="L151" s="103">
        <v>358.11534</v>
      </c>
      <c r="M151" s="103">
        <v>297.81524000000002</v>
      </c>
      <c r="N151" s="103">
        <v>288.72816999999998</v>
      </c>
      <c r="O151" s="103">
        <v>2852.0380799999998</v>
      </c>
    </row>
    <row r="152" spans="2:16" x14ac:dyDescent="0.2">
      <c r="B152" s="122" t="s">
        <v>42</v>
      </c>
      <c r="C152" s="103">
        <v>726.78228000000001</v>
      </c>
      <c r="D152" s="103">
        <v>671.90133000000003</v>
      </c>
      <c r="E152" s="103">
        <v>688.95933000000002</v>
      </c>
      <c r="F152" s="103">
        <v>582.86237000000006</v>
      </c>
      <c r="G152" s="103">
        <v>638.44785999999999</v>
      </c>
      <c r="H152" s="103">
        <v>738.23175000000003</v>
      </c>
      <c r="I152" s="103">
        <v>692.23315000000002</v>
      </c>
      <c r="J152" s="103">
        <v>602.74220000000003</v>
      </c>
      <c r="K152" s="103">
        <v>548.57201999999995</v>
      </c>
      <c r="L152" s="103">
        <v>661.20812000000001</v>
      </c>
      <c r="M152" s="103">
        <v>728.30115999999998</v>
      </c>
      <c r="N152" s="103">
        <v>751.57182</v>
      </c>
      <c r="O152" s="103">
        <v>8031.8133900000003</v>
      </c>
    </row>
    <row r="153" spans="2:16" x14ac:dyDescent="0.2">
      <c r="B153" s="122" t="s">
        <v>43</v>
      </c>
      <c r="C153" s="103">
        <v>0.18310000000000001</v>
      </c>
      <c r="D153" s="103">
        <v>0.84386000000000005</v>
      </c>
      <c r="E153" s="103">
        <v>0.78163000000000005</v>
      </c>
      <c r="F153" s="103">
        <v>0.64102999999999999</v>
      </c>
      <c r="G153" s="103">
        <v>0.84841</v>
      </c>
      <c r="H153" s="103">
        <v>0.21965000000000001</v>
      </c>
      <c r="I153" s="104">
        <v>1.2904800000000001</v>
      </c>
      <c r="J153" s="104">
        <v>0.36165000000000003</v>
      </c>
      <c r="K153" s="104">
        <v>1.0566500000000001</v>
      </c>
      <c r="L153" s="104">
        <v>0.27178999999999998</v>
      </c>
      <c r="M153" s="104">
        <v>0.46767999999999998</v>
      </c>
      <c r="N153" s="104">
        <v>0.53378999999999999</v>
      </c>
      <c r="O153" s="103">
        <v>7.4997199999999999</v>
      </c>
    </row>
    <row r="154" spans="2:16" x14ac:dyDescent="0.2">
      <c r="B154" s="123" t="s">
        <v>44</v>
      </c>
      <c r="C154" s="104">
        <v>1061.8256699999999</v>
      </c>
      <c r="D154" s="104">
        <v>953.79177000000004</v>
      </c>
      <c r="E154" s="104">
        <v>1095.7639099999999</v>
      </c>
      <c r="F154" s="104">
        <v>1004.6857199999999</v>
      </c>
      <c r="G154" s="104">
        <v>1077.8804299999999</v>
      </c>
      <c r="H154" s="104">
        <v>1009.81756</v>
      </c>
      <c r="I154" s="104">
        <v>1046.68876</v>
      </c>
      <c r="J154" s="104">
        <v>1083.7148199999999</v>
      </c>
      <c r="K154" s="104">
        <v>1032.5783799999999</v>
      </c>
      <c r="L154" s="104">
        <v>1095.81693</v>
      </c>
      <c r="M154" s="104">
        <v>1073.89537</v>
      </c>
      <c r="N154" s="104">
        <v>1120.8561199999999</v>
      </c>
      <c r="O154" s="103">
        <v>12657.31544</v>
      </c>
    </row>
    <row r="155" spans="2:16" x14ac:dyDescent="0.2">
      <c r="B155" s="121"/>
      <c r="C155" s="121"/>
      <c r="D155" s="121"/>
      <c r="E155" s="121"/>
      <c r="F155" s="121"/>
      <c r="G155" s="121"/>
      <c r="H155" s="121"/>
      <c r="I155" s="121"/>
      <c r="J155" s="121"/>
      <c r="K155" s="121"/>
      <c r="L155" s="121"/>
      <c r="M155" s="121"/>
      <c r="N155" s="121"/>
      <c r="O155" s="121"/>
    </row>
    <row r="156" spans="2:16" x14ac:dyDescent="0.2">
      <c r="B156" s="776" t="s">
        <v>60</v>
      </c>
      <c r="C156" s="777"/>
      <c r="D156" s="777"/>
      <c r="E156" s="777"/>
      <c r="F156" s="777"/>
      <c r="G156" s="777"/>
      <c r="H156" s="777"/>
      <c r="I156" s="777"/>
      <c r="J156" s="777"/>
      <c r="K156" s="777"/>
      <c r="L156" s="777"/>
      <c r="M156" s="777"/>
      <c r="N156" s="777"/>
      <c r="O156" s="778"/>
    </row>
    <row r="157" spans="2:16" x14ac:dyDescent="0.2">
      <c r="B157" s="45" t="s">
        <v>30</v>
      </c>
      <c r="C157" s="45" t="s">
        <v>20</v>
      </c>
      <c r="D157" s="45" t="s">
        <v>21</v>
      </c>
      <c r="E157" s="45" t="s">
        <v>22</v>
      </c>
      <c r="F157" s="45" t="s">
        <v>23</v>
      </c>
      <c r="G157" s="45" t="s">
        <v>24</v>
      </c>
      <c r="H157" s="45" t="s">
        <v>25</v>
      </c>
      <c r="I157" s="45" t="s">
        <v>31</v>
      </c>
      <c r="J157" s="45" t="s">
        <v>32</v>
      </c>
      <c r="K157" s="45" t="s">
        <v>33</v>
      </c>
      <c r="L157" s="45" t="s">
        <v>34</v>
      </c>
      <c r="M157" s="45" t="s">
        <v>35</v>
      </c>
      <c r="N157" s="45" t="s">
        <v>36</v>
      </c>
      <c r="O157" s="101">
        <v>2004</v>
      </c>
    </row>
    <row r="158" spans="2:16" x14ac:dyDescent="0.2">
      <c r="B158" s="122" t="s">
        <v>37</v>
      </c>
      <c r="C158" s="103">
        <v>0</v>
      </c>
      <c r="D158" s="103">
        <v>0</v>
      </c>
      <c r="E158" s="103">
        <v>0</v>
      </c>
      <c r="F158" s="103">
        <v>6.0386000000000006</v>
      </c>
      <c r="G158" s="103">
        <v>2.5804200000000002</v>
      </c>
      <c r="H158" s="103">
        <v>0.11101</v>
      </c>
      <c r="I158" s="104">
        <v>0</v>
      </c>
      <c r="J158" s="104">
        <v>0</v>
      </c>
      <c r="K158" s="104">
        <v>0</v>
      </c>
      <c r="L158" s="104">
        <v>0</v>
      </c>
      <c r="M158" s="104">
        <v>2.6531600000000002</v>
      </c>
      <c r="N158" s="104">
        <v>12.924189999999999</v>
      </c>
      <c r="O158" s="103">
        <v>24.307380000000002</v>
      </c>
    </row>
    <row r="159" spans="2:16" x14ac:dyDescent="0.2">
      <c r="B159" s="122" t="s">
        <v>38</v>
      </c>
      <c r="C159" s="103">
        <v>242.20330999999999</v>
      </c>
      <c r="D159" s="103">
        <v>287.52698999999996</v>
      </c>
      <c r="E159" s="103">
        <v>255.83163000000002</v>
      </c>
      <c r="F159" s="103">
        <v>480.03545000000003</v>
      </c>
      <c r="G159" s="103">
        <v>611.86833999999999</v>
      </c>
      <c r="H159" s="103">
        <v>391.89425</v>
      </c>
      <c r="I159" s="103">
        <v>169.00115</v>
      </c>
      <c r="J159" s="103">
        <v>304.03796999999992</v>
      </c>
      <c r="K159" s="103">
        <v>147.13006000000001</v>
      </c>
      <c r="L159" s="103">
        <v>225.96808000000001</v>
      </c>
      <c r="M159" s="103">
        <v>235.81031000000002</v>
      </c>
      <c r="N159" s="103">
        <v>153.77320000000003</v>
      </c>
      <c r="O159" s="103">
        <v>3505.0807399999999</v>
      </c>
    </row>
    <row r="160" spans="2:16" x14ac:dyDescent="0.2">
      <c r="B160" s="122" t="s">
        <v>45</v>
      </c>
      <c r="C160" s="103">
        <v>6.8825300000000009</v>
      </c>
      <c r="D160" s="103">
        <v>6.8504000000000005</v>
      </c>
      <c r="E160" s="103">
        <v>4.4288600000000002</v>
      </c>
      <c r="F160" s="103">
        <v>5.3134999999999994</v>
      </c>
      <c r="G160" s="103">
        <v>5.5197000000000003</v>
      </c>
      <c r="H160" s="103">
        <v>5.1940399999999993</v>
      </c>
      <c r="I160" s="104">
        <v>4.7873299999999999</v>
      </c>
      <c r="J160" s="104">
        <v>5.1322999999999999</v>
      </c>
      <c r="K160" s="104">
        <v>5.2112300000000005</v>
      </c>
      <c r="L160" s="104">
        <v>5.7112999999999996</v>
      </c>
      <c r="M160" s="104">
        <v>5.4049000000000005</v>
      </c>
      <c r="N160" s="104">
        <v>5.5392700000000001</v>
      </c>
      <c r="O160" s="103">
        <v>65.975359999999995</v>
      </c>
    </row>
    <row r="161" spans="2:15" x14ac:dyDescent="0.2">
      <c r="B161" s="122" t="s">
        <v>40</v>
      </c>
      <c r="C161" s="103">
        <v>2.4746999999999999</v>
      </c>
      <c r="D161" s="103">
        <v>0.41799999999999998</v>
      </c>
      <c r="E161" s="103">
        <v>2.0042999999999997</v>
      </c>
      <c r="F161" s="103">
        <v>4.4851000000000001</v>
      </c>
      <c r="G161" s="103">
        <v>5.81006</v>
      </c>
      <c r="H161" s="103">
        <v>2.0095000000000001</v>
      </c>
      <c r="I161" s="104">
        <v>1.3722000000000001</v>
      </c>
      <c r="J161" s="104">
        <v>3.4005000000000001</v>
      </c>
      <c r="K161" s="104">
        <v>2.1568999999999998</v>
      </c>
      <c r="L161" s="104">
        <v>1.3743000000000001</v>
      </c>
      <c r="M161" s="104">
        <v>1.5884</v>
      </c>
      <c r="N161" s="104">
        <v>1.0154000000000001</v>
      </c>
      <c r="O161" s="103">
        <v>28.109360000000002</v>
      </c>
    </row>
    <row r="162" spans="2:15" x14ac:dyDescent="0.2">
      <c r="B162" s="122" t="s">
        <v>41</v>
      </c>
      <c r="C162" s="103">
        <v>0</v>
      </c>
      <c r="D162" s="103">
        <v>0</v>
      </c>
      <c r="E162" s="103">
        <v>0</v>
      </c>
      <c r="F162" s="103">
        <v>0</v>
      </c>
      <c r="G162" s="103">
        <v>0</v>
      </c>
      <c r="H162" s="103">
        <v>31.035290000000003</v>
      </c>
      <c r="I162" s="103">
        <v>245.35748000000001</v>
      </c>
      <c r="J162" s="103">
        <v>218.69035000000002</v>
      </c>
      <c r="K162" s="103">
        <v>82.040999999999997</v>
      </c>
      <c r="L162" s="103">
        <v>168.35872000000001</v>
      </c>
      <c r="M162" s="103">
        <v>169.81319000000002</v>
      </c>
      <c r="N162" s="103">
        <v>179.17113000000001</v>
      </c>
      <c r="O162" s="103">
        <v>1094.4671600000001</v>
      </c>
    </row>
    <row r="163" spans="2:15" x14ac:dyDescent="0.2">
      <c r="B163" s="122" t="s">
        <v>42</v>
      </c>
      <c r="C163" s="103">
        <v>693.70992000000001</v>
      </c>
      <c r="D163" s="103">
        <v>646.50014000000021</v>
      </c>
      <c r="E163" s="103">
        <v>740.7049199999999</v>
      </c>
      <c r="F163" s="103">
        <v>488.13879000000003</v>
      </c>
      <c r="G163" s="103">
        <v>391.46292999999997</v>
      </c>
      <c r="H163" s="103">
        <v>596.83107000000018</v>
      </c>
      <c r="I163" s="103">
        <v>645.66678000000002</v>
      </c>
      <c r="J163" s="103">
        <v>546.37966000000006</v>
      </c>
      <c r="K163" s="103">
        <v>787.53689000000008</v>
      </c>
      <c r="L163" s="103">
        <v>667.75546000000008</v>
      </c>
      <c r="M163" s="103">
        <v>630.76336000000003</v>
      </c>
      <c r="N163" s="103">
        <v>752.54968999999994</v>
      </c>
      <c r="O163" s="103">
        <v>7587.9996100000008</v>
      </c>
    </row>
    <row r="164" spans="2:15" x14ac:dyDescent="0.2">
      <c r="B164" s="122" t="s">
        <v>43</v>
      </c>
      <c r="C164" s="103">
        <v>4.4133399999999998</v>
      </c>
      <c r="D164" s="103">
        <v>0.19416</v>
      </c>
      <c r="E164" s="103">
        <v>0.1714</v>
      </c>
      <c r="F164" s="103">
        <v>3.9536699999999998</v>
      </c>
      <c r="G164" s="103">
        <v>5.1224999999999996</v>
      </c>
      <c r="H164" s="103">
        <v>1.1438999999999999</v>
      </c>
      <c r="I164" s="104">
        <v>0.69296999999999997</v>
      </c>
      <c r="J164" s="104">
        <v>0.72475000000000012</v>
      </c>
      <c r="K164" s="104">
        <v>3.3731999999999998</v>
      </c>
      <c r="L164" s="104">
        <v>0.89701999999999993</v>
      </c>
      <c r="M164" s="104">
        <v>0.47399000000000002</v>
      </c>
      <c r="N164" s="104">
        <v>2.9292700000000003</v>
      </c>
      <c r="O164" s="103">
        <v>24.090170000000001</v>
      </c>
    </row>
    <row r="165" spans="2:15" x14ac:dyDescent="0.2">
      <c r="B165" s="123" t="s">
        <v>44</v>
      </c>
      <c r="C165" s="104">
        <v>949.68379999999991</v>
      </c>
      <c r="D165" s="104">
        <v>941.48969000000011</v>
      </c>
      <c r="E165" s="104">
        <v>1003.1411099999998</v>
      </c>
      <c r="F165" s="104">
        <v>987.96510999999998</v>
      </c>
      <c r="G165" s="104">
        <v>1022.3639499999999</v>
      </c>
      <c r="H165" s="104">
        <v>1028.2190600000004</v>
      </c>
      <c r="I165" s="104">
        <v>1066.8779100000002</v>
      </c>
      <c r="J165" s="104">
        <v>1078.36553</v>
      </c>
      <c r="K165" s="104">
        <v>1027.44928</v>
      </c>
      <c r="L165" s="104">
        <v>1070.0648800000001</v>
      </c>
      <c r="M165" s="104">
        <v>1046.50731</v>
      </c>
      <c r="N165" s="104">
        <v>1107.9021500000001</v>
      </c>
      <c r="O165" s="103">
        <v>12330.029780000001</v>
      </c>
    </row>
    <row r="167" spans="2:15" x14ac:dyDescent="0.2">
      <c r="B167" s="776" t="s">
        <v>61</v>
      </c>
      <c r="C167" s="777"/>
      <c r="D167" s="777"/>
      <c r="E167" s="777"/>
      <c r="F167" s="777"/>
      <c r="G167" s="777"/>
      <c r="H167" s="777"/>
      <c r="I167" s="777"/>
      <c r="J167" s="777"/>
      <c r="K167" s="777"/>
      <c r="L167" s="777"/>
      <c r="M167" s="777"/>
      <c r="N167" s="777"/>
      <c r="O167" s="778"/>
    </row>
    <row r="168" spans="2:15" x14ac:dyDescent="0.2">
      <c r="B168" s="45" t="s">
        <v>30</v>
      </c>
      <c r="C168" s="45" t="s">
        <v>20</v>
      </c>
      <c r="D168" s="45" t="s">
        <v>21</v>
      </c>
      <c r="E168" s="45" t="s">
        <v>22</v>
      </c>
      <c r="F168" s="45" t="s">
        <v>23</v>
      </c>
      <c r="G168" s="45" t="s">
        <v>24</v>
      </c>
      <c r="H168" s="45" t="s">
        <v>25</v>
      </c>
      <c r="I168" s="45" t="s">
        <v>31</v>
      </c>
      <c r="J168" s="45" t="s">
        <v>32</v>
      </c>
      <c r="K168" s="45" t="s">
        <v>33</v>
      </c>
      <c r="L168" s="45" t="s">
        <v>34</v>
      </c>
      <c r="M168" s="45" t="s">
        <v>35</v>
      </c>
      <c r="N168" s="45" t="s">
        <v>36</v>
      </c>
      <c r="O168" s="101">
        <v>2003</v>
      </c>
    </row>
    <row r="169" spans="2:15" x14ac:dyDescent="0.2">
      <c r="B169" s="122" t="s">
        <v>37</v>
      </c>
      <c r="C169" s="103">
        <v>0</v>
      </c>
      <c r="D169" s="103">
        <v>0</v>
      </c>
      <c r="E169" s="103">
        <v>0</v>
      </c>
      <c r="F169" s="103">
        <v>0</v>
      </c>
      <c r="G169" s="103">
        <v>0</v>
      </c>
      <c r="H169" s="103">
        <v>0</v>
      </c>
      <c r="I169" s="104">
        <v>0</v>
      </c>
      <c r="J169" s="104">
        <v>0</v>
      </c>
      <c r="K169" s="104">
        <v>0</v>
      </c>
      <c r="L169" s="104">
        <v>0</v>
      </c>
      <c r="M169" s="104">
        <v>0</v>
      </c>
      <c r="N169" s="104">
        <v>0</v>
      </c>
      <c r="O169" s="103">
        <v>0</v>
      </c>
    </row>
    <row r="170" spans="2:15" x14ac:dyDescent="0.2">
      <c r="B170" s="122" t="s">
        <v>38</v>
      </c>
      <c r="C170" s="103">
        <v>227.07720999999998</v>
      </c>
      <c r="D170" s="103">
        <v>242.61572000000001</v>
      </c>
      <c r="E170" s="103">
        <v>239.77358999999998</v>
      </c>
      <c r="F170" s="103">
        <v>235.97756000000001</v>
      </c>
      <c r="G170" s="103">
        <v>390.66105000000005</v>
      </c>
      <c r="H170" s="103">
        <v>273.88717999999994</v>
      </c>
      <c r="I170" s="103">
        <v>318.16073</v>
      </c>
      <c r="J170" s="103">
        <v>218.17149999999998</v>
      </c>
      <c r="K170" s="103">
        <v>255.71670000000003</v>
      </c>
      <c r="L170" s="103">
        <v>235.76796999999996</v>
      </c>
      <c r="M170" s="103">
        <v>252.38855999999998</v>
      </c>
      <c r="N170" s="103">
        <v>164.42989999999998</v>
      </c>
      <c r="O170" s="103">
        <v>3054.6276699999999</v>
      </c>
    </row>
    <row r="171" spans="2:15" x14ac:dyDescent="0.2">
      <c r="B171" s="122" t="s">
        <v>45</v>
      </c>
      <c r="C171" s="103">
        <v>6.2230999999999996</v>
      </c>
      <c r="D171" s="103">
        <v>5.3824999999999994</v>
      </c>
      <c r="E171" s="103">
        <v>5.9365600000000001</v>
      </c>
      <c r="F171" s="103">
        <v>5.4662299999999995</v>
      </c>
      <c r="G171" s="103">
        <v>5.3978000000000002</v>
      </c>
      <c r="H171" s="103">
        <v>5.0156900000000002</v>
      </c>
      <c r="I171" s="104">
        <v>5.2073400000000003</v>
      </c>
      <c r="J171" s="104">
        <v>5.2016</v>
      </c>
      <c r="K171" s="104">
        <v>4.9431500000000002</v>
      </c>
      <c r="L171" s="104">
        <v>5.4055999999999997</v>
      </c>
      <c r="M171" s="104">
        <v>5.3723000000000001</v>
      </c>
      <c r="N171" s="104">
        <v>5.9933099999999992</v>
      </c>
      <c r="O171" s="103">
        <v>65.545180000000002</v>
      </c>
    </row>
    <row r="172" spans="2:15" x14ac:dyDescent="0.2">
      <c r="B172" s="122" t="s">
        <v>40</v>
      </c>
      <c r="C172" s="103">
        <v>2.9154</v>
      </c>
      <c r="D172" s="103">
        <v>1.5392999999999999</v>
      </c>
      <c r="E172" s="103">
        <v>0.72399999999999998</v>
      </c>
      <c r="F172" s="103">
        <v>0.32940000000000003</v>
      </c>
      <c r="G172" s="103">
        <v>0.58779999999999999</v>
      </c>
      <c r="H172" s="103">
        <v>0.27229999999999999</v>
      </c>
      <c r="I172" s="104">
        <v>1.3153000000000001</v>
      </c>
      <c r="J172" s="104">
        <v>0.77210000000000001</v>
      </c>
      <c r="K172" s="104">
        <v>0.21749999999999997</v>
      </c>
      <c r="L172" s="104">
        <v>1.2568000000000001</v>
      </c>
      <c r="M172" s="104">
        <v>1.6234</v>
      </c>
      <c r="N172" s="104">
        <v>0.77910000000000001</v>
      </c>
      <c r="O172" s="103">
        <v>12.3324</v>
      </c>
    </row>
    <row r="173" spans="2:15" x14ac:dyDescent="0.2">
      <c r="B173" s="122" t="s">
        <v>41</v>
      </c>
      <c r="C173" s="103">
        <v>0</v>
      </c>
      <c r="D173" s="103">
        <v>0</v>
      </c>
      <c r="E173" s="103">
        <v>0</v>
      </c>
      <c r="F173" s="103">
        <v>0</v>
      </c>
      <c r="G173" s="103">
        <v>0</v>
      </c>
      <c r="H173" s="103">
        <v>0</v>
      </c>
      <c r="I173" s="103">
        <v>0</v>
      </c>
      <c r="J173" s="103">
        <v>0</v>
      </c>
      <c r="K173" s="103">
        <v>0</v>
      </c>
      <c r="L173" s="103">
        <v>0</v>
      </c>
      <c r="M173" s="103">
        <v>0</v>
      </c>
      <c r="N173" s="103">
        <v>0</v>
      </c>
      <c r="O173" s="103">
        <v>0</v>
      </c>
    </row>
    <row r="174" spans="2:15" x14ac:dyDescent="0.2">
      <c r="B174" s="122" t="s">
        <v>42</v>
      </c>
      <c r="C174" s="103">
        <v>676.68691999999987</v>
      </c>
      <c r="D174" s="103">
        <v>619.27614999999992</v>
      </c>
      <c r="E174" s="103">
        <v>709.61765000000003</v>
      </c>
      <c r="F174" s="103">
        <v>691.98730999999998</v>
      </c>
      <c r="G174" s="103">
        <v>558.25956999999994</v>
      </c>
      <c r="H174" s="103">
        <v>662.37892999999997</v>
      </c>
      <c r="I174" s="103">
        <v>657.13271000000009</v>
      </c>
      <c r="J174" s="103">
        <v>740.86293999999998</v>
      </c>
      <c r="K174" s="103">
        <v>706.25582000000009</v>
      </c>
      <c r="L174" s="103">
        <v>743.27079999999978</v>
      </c>
      <c r="M174" s="103">
        <v>708.42154000000016</v>
      </c>
      <c r="N174" s="103">
        <v>806.58227999999997</v>
      </c>
      <c r="O174" s="103">
        <v>8280.7326199999989</v>
      </c>
    </row>
    <row r="175" spans="2:15" x14ac:dyDescent="0.2">
      <c r="B175" s="122" t="s">
        <v>43</v>
      </c>
      <c r="C175" s="103">
        <v>2.5186500000000001</v>
      </c>
      <c r="D175" s="103">
        <v>0.80154000000000003</v>
      </c>
      <c r="E175" s="103">
        <v>0.68184</v>
      </c>
      <c r="F175" s="103">
        <v>0.28698999999999997</v>
      </c>
      <c r="G175" s="103">
        <v>3.1060000000000003</v>
      </c>
      <c r="H175" s="103">
        <v>5.0090000000000003E-2</v>
      </c>
      <c r="I175" s="104">
        <v>0.56847999999999999</v>
      </c>
      <c r="J175" s="104">
        <v>0.24032000000000001</v>
      </c>
      <c r="K175" s="104">
        <v>0.23150000000000001</v>
      </c>
      <c r="L175" s="104">
        <v>0.83795999999999993</v>
      </c>
      <c r="M175" s="104">
        <v>1.14296</v>
      </c>
      <c r="N175" s="104">
        <v>0.46879999999999999</v>
      </c>
      <c r="O175" s="103">
        <v>10.935130000000003</v>
      </c>
    </row>
    <row r="176" spans="2:15" x14ac:dyDescent="0.2">
      <c r="B176" s="123" t="s">
        <v>44</v>
      </c>
      <c r="C176" s="104">
        <v>915.4212799999998</v>
      </c>
      <c r="D176" s="104">
        <v>869.61520999999993</v>
      </c>
      <c r="E176" s="104">
        <v>956.73363999999992</v>
      </c>
      <c r="F176" s="104">
        <v>934.04748999999993</v>
      </c>
      <c r="G176" s="104">
        <v>958.01222000000007</v>
      </c>
      <c r="H176" s="104">
        <v>941.60418999999979</v>
      </c>
      <c r="I176" s="104">
        <v>982.38456000000008</v>
      </c>
      <c r="J176" s="104">
        <v>965.24845999999991</v>
      </c>
      <c r="K176" s="104">
        <v>967.36467000000005</v>
      </c>
      <c r="L176" s="104">
        <v>986.53912999999966</v>
      </c>
      <c r="M176" s="104">
        <v>968.94876000000011</v>
      </c>
      <c r="N176" s="104">
        <v>978.25338999999997</v>
      </c>
      <c r="O176" s="103">
        <v>11424.172999999999</v>
      </c>
    </row>
  </sheetData>
  <mergeCells count="11">
    <mergeCell ref="B167:O167"/>
    <mergeCell ref="B156:O156"/>
    <mergeCell ref="B145:O145"/>
    <mergeCell ref="B134:O134"/>
    <mergeCell ref="B123:O123"/>
    <mergeCell ref="B90:O90"/>
    <mergeCell ref="B101:O101"/>
    <mergeCell ref="B112:O112"/>
    <mergeCell ref="B47:O47"/>
    <mergeCell ref="B63:O63"/>
    <mergeCell ref="B78:O7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P12"/>
  <sheetViews>
    <sheetView zoomScale="90" zoomScaleNormal="90" workbookViewId="0">
      <selection activeCell="Q50" sqref="Q50"/>
    </sheetView>
  </sheetViews>
  <sheetFormatPr baseColWidth="10" defaultRowHeight="12" x14ac:dyDescent="0.2"/>
  <cols>
    <col min="1" max="1" width="11.42578125" style="27"/>
    <col min="2" max="2" width="24.140625" style="27" customWidth="1"/>
    <col min="3" max="3" width="9.5703125" style="27" bestFit="1" customWidth="1"/>
    <col min="4" max="15" width="6" style="27" bestFit="1" customWidth="1"/>
    <col min="16" max="16" width="6.85546875" style="27" customWidth="1"/>
    <col min="17" max="17" width="7.85546875" style="27" bestFit="1" customWidth="1"/>
    <col min="18" max="25" width="6" style="27" bestFit="1" customWidth="1"/>
    <col min="26" max="94" width="6.7109375" style="27" customWidth="1"/>
    <col min="95" max="95" width="5.5703125" style="27" customWidth="1"/>
    <col min="96" max="16384" width="11.42578125" style="27"/>
  </cols>
  <sheetData>
    <row r="1" spans="1:94" x14ac:dyDescent="0.2">
      <c r="C1" s="205" t="s">
        <v>457</v>
      </c>
      <c r="AH1" s="289" t="s">
        <v>458</v>
      </c>
      <c r="AV1" s="124"/>
      <c r="AX1" s="125"/>
      <c r="AY1" s="125"/>
      <c r="AZ1" s="125"/>
      <c r="BA1" s="125"/>
      <c r="BB1" s="125"/>
      <c r="BC1" s="125"/>
      <c r="BD1" s="125"/>
      <c r="BE1" s="125"/>
      <c r="BF1" s="125"/>
      <c r="BG1" s="125"/>
      <c r="BH1" s="125"/>
      <c r="BI1" s="125"/>
      <c r="BJ1" s="125"/>
      <c r="BK1" s="125"/>
      <c r="BL1" s="125"/>
      <c r="BM1" s="205" t="s">
        <v>459</v>
      </c>
    </row>
    <row r="2" spans="1:94" s="205" customFormat="1" x14ac:dyDescent="0.2">
      <c r="A2" s="27"/>
      <c r="H2" s="205">
        <v>6</v>
      </c>
      <c r="O2" s="205">
        <v>13</v>
      </c>
      <c r="Q2" s="289"/>
      <c r="R2" s="289"/>
      <c r="S2" s="289"/>
      <c r="T2" s="289"/>
      <c r="U2" s="289"/>
      <c r="V2" s="289">
        <v>20</v>
      </c>
      <c r="W2" s="289"/>
      <c r="X2" s="289"/>
      <c r="Y2" s="289"/>
      <c r="Z2" s="289"/>
      <c r="AA2" s="289"/>
      <c r="AB2" s="289"/>
      <c r="AC2" s="289">
        <v>27</v>
      </c>
      <c r="AD2" s="289"/>
      <c r="AE2" s="289"/>
      <c r="AF2" s="289"/>
      <c r="AG2" s="289"/>
      <c r="AH2" s="289"/>
      <c r="AM2" s="205">
        <v>6</v>
      </c>
      <c r="AT2" s="205">
        <v>13</v>
      </c>
      <c r="AU2" s="289"/>
      <c r="AW2" s="289"/>
      <c r="AX2" s="289"/>
      <c r="AY2" s="289"/>
      <c r="AZ2" s="289"/>
      <c r="BA2" s="289">
        <v>20</v>
      </c>
      <c r="BB2" s="289"/>
      <c r="BC2" s="289"/>
      <c r="BD2" s="289"/>
      <c r="BE2" s="289"/>
      <c r="BF2" s="289"/>
      <c r="BG2" s="289"/>
      <c r="BH2" s="289">
        <v>27</v>
      </c>
      <c r="BI2" s="289"/>
      <c r="BJ2" s="289"/>
      <c r="BR2" s="205">
        <v>6</v>
      </c>
      <c r="BY2" s="205">
        <v>13</v>
      </c>
      <c r="CF2" s="205">
        <v>20</v>
      </c>
      <c r="CM2" s="205">
        <v>27</v>
      </c>
      <c r="CO2" s="205" t="s">
        <v>427</v>
      </c>
      <c r="CP2" s="205" t="s">
        <v>599</v>
      </c>
    </row>
    <row r="3" spans="1:94" ht="12.75" x14ac:dyDescent="0.2">
      <c r="B3" s="126" t="s">
        <v>174</v>
      </c>
      <c r="C3" s="369">
        <v>1</v>
      </c>
      <c r="D3" s="369">
        <v>2</v>
      </c>
      <c r="E3" s="369">
        <v>3</v>
      </c>
      <c r="F3" s="369">
        <v>4</v>
      </c>
      <c r="G3" s="369">
        <v>5</v>
      </c>
      <c r="H3" s="369">
        <v>6</v>
      </c>
      <c r="I3" s="369">
        <v>7</v>
      </c>
      <c r="J3" s="369">
        <v>8</v>
      </c>
      <c r="K3" s="369">
        <v>9</v>
      </c>
      <c r="L3" s="369">
        <v>10</v>
      </c>
      <c r="M3" s="369">
        <v>11</v>
      </c>
      <c r="N3" s="369">
        <v>12</v>
      </c>
      <c r="O3" s="369">
        <v>13</v>
      </c>
      <c r="P3" s="369">
        <v>14</v>
      </c>
      <c r="Q3" s="369">
        <v>15</v>
      </c>
      <c r="R3" s="369">
        <v>16</v>
      </c>
      <c r="S3" s="369">
        <v>17</v>
      </c>
      <c r="T3" s="369">
        <v>18</v>
      </c>
      <c r="U3" s="369">
        <v>19</v>
      </c>
      <c r="V3" s="369">
        <v>20</v>
      </c>
      <c r="W3" s="369">
        <v>21</v>
      </c>
      <c r="X3" s="369">
        <v>22</v>
      </c>
      <c r="Y3" s="369">
        <v>23</v>
      </c>
      <c r="Z3" s="369">
        <v>24</v>
      </c>
      <c r="AA3" s="369">
        <v>25</v>
      </c>
      <c r="AB3" s="369">
        <v>26</v>
      </c>
      <c r="AC3" s="369">
        <v>27</v>
      </c>
      <c r="AD3" s="369">
        <v>28</v>
      </c>
      <c r="AE3" s="369">
        <v>29</v>
      </c>
      <c r="AF3" s="369">
        <v>30</v>
      </c>
      <c r="AG3" s="369">
        <v>31</v>
      </c>
      <c r="AH3" s="369">
        <v>1</v>
      </c>
      <c r="AI3" s="367">
        <v>2</v>
      </c>
      <c r="AJ3" s="367">
        <v>3</v>
      </c>
      <c r="AK3" s="367">
        <v>4</v>
      </c>
      <c r="AL3" s="367">
        <v>5</v>
      </c>
      <c r="AM3" s="367">
        <v>6</v>
      </c>
      <c r="AN3" s="367">
        <v>7</v>
      </c>
      <c r="AO3" s="367">
        <v>8</v>
      </c>
      <c r="AP3" s="367">
        <v>9</v>
      </c>
      <c r="AQ3" s="367">
        <v>10</v>
      </c>
      <c r="AR3" s="367">
        <v>11</v>
      </c>
      <c r="AS3" s="367">
        <v>12</v>
      </c>
      <c r="AT3" s="367">
        <v>13</v>
      </c>
      <c r="AU3" s="367">
        <v>14</v>
      </c>
      <c r="AV3" s="367">
        <v>15</v>
      </c>
      <c r="AW3" s="367">
        <v>16</v>
      </c>
      <c r="AX3" s="367">
        <v>17</v>
      </c>
      <c r="AY3" s="367">
        <v>18</v>
      </c>
      <c r="AZ3" s="367">
        <v>19</v>
      </c>
      <c r="BA3" s="367">
        <v>20</v>
      </c>
      <c r="BB3" s="367">
        <v>21</v>
      </c>
      <c r="BC3" s="367">
        <v>22</v>
      </c>
      <c r="BD3" s="367">
        <v>23</v>
      </c>
      <c r="BE3" s="367">
        <v>24</v>
      </c>
      <c r="BF3" s="367">
        <v>25</v>
      </c>
      <c r="BG3" s="367">
        <v>26</v>
      </c>
      <c r="BH3" s="367">
        <v>27</v>
      </c>
      <c r="BI3" s="367">
        <v>28</v>
      </c>
      <c r="BJ3" s="367">
        <v>29</v>
      </c>
      <c r="BK3" s="367">
        <v>30</v>
      </c>
      <c r="BL3" s="367">
        <v>31</v>
      </c>
      <c r="BM3" s="367">
        <v>1</v>
      </c>
      <c r="BN3" s="367">
        <v>2</v>
      </c>
      <c r="BO3" s="367">
        <v>3</v>
      </c>
      <c r="BP3" s="367">
        <v>4</v>
      </c>
      <c r="BQ3" s="367">
        <v>5</v>
      </c>
      <c r="BR3" s="367">
        <v>6</v>
      </c>
      <c r="BS3" s="367">
        <v>7</v>
      </c>
      <c r="BT3" s="367">
        <v>8</v>
      </c>
      <c r="BU3" s="367">
        <v>9</v>
      </c>
      <c r="BV3" s="367">
        <v>10</v>
      </c>
      <c r="BW3" s="367">
        <v>11</v>
      </c>
      <c r="BX3" s="367">
        <v>12</v>
      </c>
      <c r="BY3" s="367">
        <v>13</v>
      </c>
      <c r="BZ3" s="367">
        <v>14</v>
      </c>
      <c r="CA3" s="367">
        <v>15</v>
      </c>
      <c r="CB3" s="367">
        <v>16</v>
      </c>
      <c r="CC3" s="367">
        <v>17</v>
      </c>
      <c r="CD3" s="367">
        <v>18</v>
      </c>
      <c r="CE3" s="367">
        <v>19</v>
      </c>
      <c r="CF3" s="367">
        <v>20</v>
      </c>
      <c r="CG3" s="367">
        <v>21</v>
      </c>
      <c r="CH3" s="367">
        <v>22</v>
      </c>
      <c r="CI3" s="367">
        <v>23</v>
      </c>
      <c r="CJ3" s="367">
        <v>24</v>
      </c>
      <c r="CK3" s="367">
        <v>25</v>
      </c>
      <c r="CL3" s="367">
        <v>26</v>
      </c>
      <c r="CM3" s="367">
        <v>27</v>
      </c>
      <c r="CN3" s="367">
        <v>28</v>
      </c>
      <c r="CO3" s="367">
        <v>29</v>
      </c>
      <c r="CP3" s="367">
        <v>30</v>
      </c>
    </row>
    <row r="4" spans="1:94" x14ac:dyDescent="0.2">
      <c r="B4" s="127" t="s">
        <v>43</v>
      </c>
      <c r="C4" s="370">
        <v>5.5555399999999997</v>
      </c>
      <c r="D4" s="370">
        <v>4.6536499999999998</v>
      </c>
      <c r="E4" s="370">
        <v>4.8161199999999997</v>
      </c>
      <c r="F4" s="370">
        <v>2.7843800000000001</v>
      </c>
      <c r="G4" s="370">
        <v>1.2807500000000001</v>
      </c>
      <c r="H4" s="370">
        <v>4.8441700000000001</v>
      </c>
      <c r="I4" s="370">
        <v>2.9976400000000001</v>
      </c>
      <c r="J4" s="370">
        <v>5.1707200000000002</v>
      </c>
      <c r="K4" s="370">
        <v>4.76823</v>
      </c>
      <c r="L4" s="370">
        <v>5.6316499999999996</v>
      </c>
      <c r="M4" s="370">
        <v>6.0777999999999999</v>
      </c>
      <c r="N4" s="370">
        <v>5.4451900000000002</v>
      </c>
      <c r="O4" s="370">
        <v>6.1061500000000004</v>
      </c>
      <c r="P4" s="370">
        <v>2.7953999999999999</v>
      </c>
      <c r="Q4" s="370">
        <v>1.88002</v>
      </c>
      <c r="R4" s="370">
        <v>3.5276200000000002</v>
      </c>
      <c r="S4" s="370">
        <v>6.7426399999999997</v>
      </c>
      <c r="T4" s="370">
        <v>7.2602000000000002</v>
      </c>
      <c r="U4" s="370">
        <v>5.2027999999999999</v>
      </c>
      <c r="V4" s="370">
        <v>5.8864700000000001</v>
      </c>
      <c r="W4" s="370">
        <v>2.9552</v>
      </c>
      <c r="X4" s="370">
        <v>6.8566099999999999</v>
      </c>
      <c r="Y4" s="370">
        <v>7.6754699999999998</v>
      </c>
      <c r="Z4" s="370">
        <v>0.25845000000000001</v>
      </c>
      <c r="AA4" s="370">
        <v>0.85745000000000005</v>
      </c>
      <c r="AB4" s="370">
        <v>1.5894200000000001</v>
      </c>
      <c r="AC4" s="370">
        <v>3.8999999999999999E-4</v>
      </c>
      <c r="AD4" s="370">
        <v>0</v>
      </c>
      <c r="AE4" s="370">
        <v>0</v>
      </c>
      <c r="AF4" s="370">
        <v>1.1370400000000001</v>
      </c>
      <c r="AG4" s="370">
        <v>1.1035699999999999</v>
      </c>
      <c r="AH4" s="370">
        <v>0.77786999999999995</v>
      </c>
      <c r="AI4" s="370">
        <v>0.13159999999999999</v>
      </c>
      <c r="AJ4" s="370">
        <v>0.29876999999999998</v>
      </c>
      <c r="AK4" s="370">
        <v>0.59643000000000002</v>
      </c>
      <c r="AL4" s="370">
        <v>8.1070000000000003E-2</v>
      </c>
      <c r="AM4" s="370">
        <v>0.35443000000000002</v>
      </c>
      <c r="AN4" s="370">
        <v>6.8300000000000001E-3</v>
      </c>
      <c r="AO4" s="370">
        <v>0.61660000000000004</v>
      </c>
      <c r="AP4" s="370">
        <v>0.27112000000000003</v>
      </c>
      <c r="AQ4" s="370">
        <v>8.4690000000000001E-2</v>
      </c>
      <c r="AR4" s="370">
        <v>9.4500000000000001E-2</v>
      </c>
      <c r="AS4" s="370">
        <v>2.5999999999999999E-2</v>
      </c>
      <c r="AT4" s="370">
        <v>2.419E-2</v>
      </c>
      <c r="AU4" s="370">
        <v>0</v>
      </c>
      <c r="AV4" s="370">
        <v>2.3400000000000001E-3</v>
      </c>
      <c r="AW4" s="370">
        <v>0</v>
      </c>
      <c r="AX4" s="370">
        <v>0.41739999999999999</v>
      </c>
      <c r="AY4" s="370">
        <v>0.37069999999999997</v>
      </c>
      <c r="AZ4" s="370">
        <v>0.31159999999999999</v>
      </c>
      <c r="BA4" s="370">
        <v>0</v>
      </c>
      <c r="BB4" s="370">
        <v>0.1512</v>
      </c>
      <c r="BC4" s="370">
        <v>0.59160999999999997</v>
      </c>
      <c r="BD4" s="370">
        <v>0.36392999999999998</v>
      </c>
      <c r="BE4" s="370">
        <v>0</v>
      </c>
      <c r="BF4" s="370">
        <v>0</v>
      </c>
      <c r="BG4" s="370">
        <v>0.54725999999999997</v>
      </c>
      <c r="BH4" s="370">
        <v>0</v>
      </c>
      <c r="BI4" s="370">
        <v>0</v>
      </c>
      <c r="BJ4" s="370">
        <v>0.24099000000000001</v>
      </c>
      <c r="BK4" s="370">
        <v>3.065E-2</v>
      </c>
      <c r="BL4" s="370">
        <v>4.2399999999999998E-3</v>
      </c>
      <c r="BM4" s="370">
        <v>4.4900000000000001E-3</v>
      </c>
      <c r="BN4" s="370">
        <v>0</v>
      </c>
      <c r="BO4" s="370">
        <v>0.12349</v>
      </c>
      <c r="BP4" s="370">
        <v>0.36654999999999999</v>
      </c>
      <c r="BQ4" s="370">
        <v>0.18789</v>
      </c>
      <c r="BR4" s="370">
        <v>0.15397</v>
      </c>
      <c r="BS4" s="370">
        <v>8.3150000000000002E-2</v>
      </c>
      <c r="BT4" s="370">
        <v>2.63375</v>
      </c>
      <c r="BU4" s="370">
        <v>1.8671500000000001</v>
      </c>
      <c r="BV4" s="370">
        <v>4.2668200000000001</v>
      </c>
      <c r="BW4" s="370">
        <v>3.3728600000000002</v>
      </c>
      <c r="BX4" s="370">
        <v>2.6354099999999998</v>
      </c>
      <c r="BY4" s="370">
        <v>0.38500000000000001</v>
      </c>
      <c r="BZ4" s="370">
        <v>0.95521999999999996</v>
      </c>
      <c r="CA4" s="370">
        <v>0.53069999999999995</v>
      </c>
      <c r="CB4" s="370">
        <v>0.73446999999999996</v>
      </c>
      <c r="CC4" s="370">
        <v>1.3299999999999999E-2</v>
      </c>
      <c r="CD4" s="370">
        <v>0</v>
      </c>
      <c r="CE4" s="370">
        <v>0</v>
      </c>
      <c r="CF4" s="370">
        <v>0</v>
      </c>
      <c r="CG4" s="370">
        <v>3.5823999999999998</v>
      </c>
      <c r="CH4" s="370">
        <v>2.9277099999999998</v>
      </c>
      <c r="CI4" s="370">
        <v>1.11165</v>
      </c>
      <c r="CJ4" s="370">
        <v>2.6052399999999998</v>
      </c>
      <c r="CK4" s="370">
        <v>3.57043</v>
      </c>
      <c r="CL4" s="370">
        <v>3.97235</v>
      </c>
      <c r="CM4" s="370">
        <v>3.1366399999999999</v>
      </c>
      <c r="CN4" s="370">
        <v>1.56165</v>
      </c>
      <c r="CO4" s="370">
        <v>0.71619999999999995</v>
      </c>
      <c r="CP4" s="370">
        <v>0</v>
      </c>
    </row>
    <row r="5" spans="1:94" x14ac:dyDescent="0.2">
      <c r="B5" s="127" t="s">
        <v>37</v>
      </c>
      <c r="C5" s="370">
        <v>0.57040000000000002</v>
      </c>
      <c r="D5" s="370">
        <v>0.50365000000000004</v>
      </c>
      <c r="E5" s="370">
        <v>0.45617999999999997</v>
      </c>
      <c r="F5" s="370">
        <v>0.61772000000000005</v>
      </c>
      <c r="G5" s="370">
        <v>0.61019999999999996</v>
      </c>
      <c r="H5" s="370">
        <v>0.52046000000000003</v>
      </c>
      <c r="I5" s="370">
        <v>0.78971999999999998</v>
      </c>
      <c r="J5" s="370">
        <v>1.0602499999999999</v>
      </c>
      <c r="K5" s="370">
        <v>0.21934000000000001</v>
      </c>
      <c r="L5" s="370">
        <v>0.96914</v>
      </c>
      <c r="M5" s="370">
        <v>0.78213999999999995</v>
      </c>
      <c r="N5" s="370">
        <v>0.27365</v>
      </c>
      <c r="O5" s="370">
        <v>0.59645999999999999</v>
      </c>
      <c r="P5" s="370">
        <v>0.70894999999999997</v>
      </c>
      <c r="Q5" s="370">
        <v>0.35514000000000001</v>
      </c>
      <c r="R5" s="370">
        <v>0.62056</v>
      </c>
      <c r="S5" s="370">
        <v>0.67988000000000004</v>
      </c>
      <c r="T5" s="370">
        <v>0.61287999999999998</v>
      </c>
      <c r="U5" s="370">
        <v>0.75521000000000005</v>
      </c>
      <c r="V5" s="370">
        <v>0.57162000000000002</v>
      </c>
      <c r="W5" s="370">
        <v>0.41453000000000001</v>
      </c>
      <c r="X5" s="370">
        <v>0.69767000000000001</v>
      </c>
      <c r="Y5" s="370">
        <v>0.31680999999999998</v>
      </c>
      <c r="Z5" s="370">
        <v>5.2229999999999999E-2</v>
      </c>
      <c r="AA5" s="370">
        <v>0.15397</v>
      </c>
      <c r="AB5" s="370">
        <v>0.24210000000000001</v>
      </c>
      <c r="AC5" s="370">
        <v>0.15537000000000001</v>
      </c>
      <c r="AD5" s="370">
        <v>0</v>
      </c>
      <c r="AE5" s="370">
        <v>0</v>
      </c>
      <c r="AF5" s="370">
        <v>0.25507000000000002</v>
      </c>
      <c r="AG5" s="370">
        <v>0.35946</v>
      </c>
      <c r="AH5" s="370">
        <v>0.80234000000000005</v>
      </c>
      <c r="AI5" s="370">
        <v>0.21589</v>
      </c>
      <c r="AJ5" s="370">
        <v>0.15282000000000001</v>
      </c>
      <c r="AK5" s="370">
        <v>0.53661000000000003</v>
      </c>
      <c r="AL5" s="370">
        <v>0.54435999999999996</v>
      </c>
      <c r="AM5" s="370">
        <v>0.55245</v>
      </c>
      <c r="AN5" s="370">
        <v>8.7330000000000005E-2</v>
      </c>
      <c r="AO5" s="370">
        <v>0.28883999999999999</v>
      </c>
      <c r="AP5" s="370">
        <v>0.33384999999999998</v>
      </c>
      <c r="AQ5" s="370">
        <v>0.49626999999999999</v>
      </c>
      <c r="AR5" s="370">
        <v>0.41443999999999998</v>
      </c>
      <c r="AS5" s="370">
        <v>0.24265999999999999</v>
      </c>
      <c r="AT5" s="370">
        <v>0.23155999999999999</v>
      </c>
      <c r="AU5" s="370">
        <v>0.28151999999999999</v>
      </c>
      <c r="AV5" s="370">
        <v>0</v>
      </c>
      <c r="AW5" s="370">
        <v>0.13295999999999999</v>
      </c>
      <c r="AX5" s="370">
        <v>0</v>
      </c>
      <c r="AY5" s="370">
        <v>0</v>
      </c>
      <c r="AZ5" s="370">
        <v>0</v>
      </c>
      <c r="BA5" s="370">
        <v>8.9929999999999996E-2</v>
      </c>
      <c r="BB5" s="370">
        <v>0.10999</v>
      </c>
      <c r="BC5" s="370">
        <v>0.22733</v>
      </c>
      <c r="BD5" s="370">
        <v>0.35594999999999999</v>
      </c>
      <c r="BE5" s="370">
        <v>0</v>
      </c>
      <c r="BF5" s="370">
        <v>0.29532999999999998</v>
      </c>
      <c r="BG5" s="370">
        <v>0.43530000000000002</v>
      </c>
      <c r="BH5" s="370">
        <v>0</v>
      </c>
      <c r="BI5" s="370">
        <v>1.4670000000000001E-2</v>
      </c>
      <c r="BJ5" s="370">
        <v>4.018E-2</v>
      </c>
      <c r="BK5" s="370">
        <v>0</v>
      </c>
      <c r="BL5" s="370">
        <v>0</v>
      </c>
      <c r="BM5" s="370">
        <v>0</v>
      </c>
      <c r="BN5" s="370">
        <v>0</v>
      </c>
      <c r="BO5" s="370">
        <v>0.29726000000000002</v>
      </c>
      <c r="BP5" s="370">
        <v>0</v>
      </c>
      <c r="BQ5" s="370">
        <v>0.15387999999999999</v>
      </c>
      <c r="BR5" s="370">
        <v>4.2700000000000004E-3</v>
      </c>
      <c r="BS5" s="370">
        <v>0.22628999999999999</v>
      </c>
      <c r="BT5" s="370">
        <v>0.96303000000000005</v>
      </c>
      <c r="BU5" s="370">
        <v>0.53156999999999999</v>
      </c>
      <c r="BV5" s="370">
        <v>0.86445000000000005</v>
      </c>
      <c r="BW5" s="370">
        <v>0.93933</v>
      </c>
      <c r="BX5" s="370">
        <v>0.96804000000000001</v>
      </c>
      <c r="BY5" s="370">
        <v>0.26582</v>
      </c>
      <c r="BZ5" s="370">
        <v>0.69571000000000005</v>
      </c>
      <c r="CA5" s="370">
        <v>0.15567</v>
      </c>
      <c r="CB5" s="370">
        <v>0.25390000000000001</v>
      </c>
      <c r="CC5" s="370">
        <v>2.734E-2</v>
      </c>
      <c r="CD5" s="370">
        <v>0</v>
      </c>
      <c r="CE5" s="370">
        <v>0</v>
      </c>
      <c r="CF5" s="370">
        <v>0</v>
      </c>
      <c r="CG5" s="370">
        <v>0.10981</v>
      </c>
      <c r="CH5" s="370">
        <v>0.49739</v>
      </c>
      <c r="CI5" s="370">
        <v>0.59569000000000005</v>
      </c>
      <c r="CJ5" s="370">
        <v>0.64239000000000002</v>
      </c>
      <c r="CK5" s="370">
        <v>0.71514999999999995</v>
      </c>
      <c r="CL5" s="370">
        <v>1.0757699999999999</v>
      </c>
      <c r="CM5" s="370">
        <v>0.35324</v>
      </c>
      <c r="CN5" s="370">
        <v>0.56489</v>
      </c>
      <c r="CO5" s="370">
        <v>2.9E-4</v>
      </c>
      <c r="CP5" s="370">
        <v>9.1929999999999998E-2</v>
      </c>
    </row>
    <row r="6" spans="1:94" x14ac:dyDescent="0.2">
      <c r="B6" s="127" t="s">
        <v>38</v>
      </c>
      <c r="C6" s="370">
        <v>40.849879999999999</v>
      </c>
      <c r="D6" s="370">
        <v>41.730229999999999</v>
      </c>
      <c r="E6" s="370">
        <v>40.66677</v>
      </c>
      <c r="F6" s="370">
        <v>40.173050000000003</v>
      </c>
      <c r="G6" s="370">
        <v>39.500689999999999</v>
      </c>
      <c r="H6" s="370">
        <v>37.604819999999997</v>
      </c>
      <c r="I6" s="370">
        <v>36.26511</v>
      </c>
      <c r="J6" s="370">
        <v>33.888710000000003</v>
      </c>
      <c r="K6" s="370">
        <v>34.85716</v>
      </c>
      <c r="L6" s="370">
        <v>34.735280000000003</v>
      </c>
      <c r="M6" s="370">
        <v>31.65944</v>
      </c>
      <c r="N6" s="370">
        <v>32.88944</v>
      </c>
      <c r="O6" s="370">
        <v>35.84966</v>
      </c>
      <c r="P6" s="370">
        <v>41.087310000000002</v>
      </c>
      <c r="Q6" s="370">
        <v>39.732109999999999</v>
      </c>
      <c r="R6" s="370">
        <v>37.435070000000003</v>
      </c>
      <c r="S6" s="370">
        <v>37.20467</v>
      </c>
      <c r="T6" s="370">
        <v>37.58164</v>
      </c>
      <c r="U6" s="370">
        <v>37.049509999999998</v>
      </c>
      <c r="V6" s="370">
        <v>32.961260000000003</v>
      </c>
      <c r="W6" s="370">
        <v>36.526090000000003</v>
      </c>
      <c r="X6" s="370">
        <v>33.139870000000002</v>
      </c>
      <c r="Y6" s="370">
        <v>32.686720000000001</v>
      </c>
      <c r="Z6" s="370">
        <v>42.402470000000001</v>
      </c>
      <c r="AA6" s="370">
        <v>42.11506</v>
      </c>
      <c r="AB6" s="370">
        <v>40.947279999999999</v>
      </c>
      <c r="AC6" s="370">
        <v>40.523510000000002</v>
      </c>
      <c r="AD6" s="370">
        <v>38.593299999999999</v>
      </c>
      <c r="AE6" s="370">
        <v>38.447519999999997</v>
      </c>
      <c r="AF6" s="370">
        <v>38.904319999999998</v>
      </c>
      <c r="AG6" s="370">
        <v>39.01529</v>
      </c>
      <c r="AH6" s="370">
        <v>45.329039999999999</v>
      </c>
      <c r="AI6" s="370">
        <v>43.361379999999997</v>
      </c>
      <c r="AJ6" s="370">
        <v>40.495130000000003</v>
      </c>
      <c r="AK6" s="370">
        <v>38.211150000000004</v>
      </c>
      <c r="AL6" s="370">
        <v>40.57658</v>
      </c>
      <c r="AM6" s="370">
        <v>44.315060000000003</v>
      </c>
      <c r="AN6" s="370">
        <v>43.96358</v>
      </c>
      <c r="AO6" s="370">
        <v>43.898969999999998</v>
      </c>
      <c r="AP6" s="370">
        <v>44.108449999999998</v>
      </c>
      <c r="AQ6" s="370">
        <v>42.766829999999999</v>
      </c>
      <c r="AR6" s="370">
        <v>45.06926</v>
      </c>
      <c r="AS6" s="370">
        <v>43.82978</v>
      </c>
      <c r="AT6" s="370">
        <v>39.24803</v>
      </c>
      <c r="AU6" s="370">
        <v>40.946910000000003</v>
      </c>
      <c r="AV6" s="370">
        <v>43.38646</v>
      </c>
      <c r="AW6" s="370">
        <v>37.09507</v>
      </c>
      <c r="AX6" s="370">
        <v>40.084710000000001</v>
      </c>
      <c r="AY6" s="370">
        <v>40.796289999999999</v>
      </c>
      <c r="AZ6" s="370">
        <v>43.088419999999999</v>
      </c>
      <c r="BA6" s="370">
        <v>43.80545</v>
      </c>
      <c r="BB6" s="370">
        <v>43.048459999999999</v>
      </c>
      <c r="BC6" s="370">
        <v>46.458620000000003</v>
      </c>
      <c r="BD6" s="370">
        <v>42.400289999999998</v>
      </c>
      <c r="BE6" s="370">
        <v>42.643639999999998</v>
      </c>
      <c r="BF6" s="370">
        <v>45.425400000000003</v>
      </c>
      <c r="BG6" s="370">
        <v>44.090389999999999</v>
      </c>
      <c r="BH6" s="370">
        <v>47.148969999999998</v>
      </c>
      <c r="BI6" s="370">
        <v>46.935670000000002</v>
      </c>
      <c r="BJ6" s="370">
        <v>41.606490000000001</v>
      </c>
      <c r="BK6" s="370">
        <v>43.603470000000002</v>
      </c>
      <c r="BL6" s="370">
        <v>43.669280000000001</v>
      </c>
      <c r="BM6" s="370">
        <v>41.913069999999998</v>
      </c>
      <c r="BN6" s="370">
        <v>40.190260000000002</v>
      </c>
      <c r="BO6" s="370">
        <v>38.380009999999999</v>
      </c>
      <c r="BP6" s="370">
        <v>36.555810000000001</v>
      </c>
      <c r="BQ6" s="370">
        <v>42.034260000000003</v>
      </c>
      <c r="BR6" s="370">
        <v>45.912269999999999</v>
      </c>
      <c r="BS6" s="370">
        <v>40.888280000000002</v>
      </c>
      <c r="BT6" s="370">
        <v>42.756300000000003</v>
      </c>
      <c r="BU6" s="370">
        <v>45.927979999999998</v>
      </c>
      <c r="BV6" s="370">
        <v>42.765410000000003</v>
      </c>
      <c r="BW6" s="370">
        <v>45.192610000000002</v>
      </c>
      <c r="BX6" s="370">
        <v>42.898989999999998</v>
      </c>
      <c r="BY6" s="370">
        <v>44.47831</v>
      </c>
      <c r="BZ6" s="370">
        <v>44.280090000000001</v>
      </c>
      <c r="CA6" s="370">
        <v>44.791249999999998</v>
      </c>
      <c r="CB6" s="370">
        <v>46.938809999999997</v>
      </c>
      <c r="CC6" s="370">
        <v>47.397060000000003</v>
      </c>
      <c r="CD6" s="370">
        <v>44.578119999999998</v>
      </c>
      <c r="CE6" s="370">
        <v>43.85765</v>
      </c>
      <c r="CF6" s="370">
        <v>46.182119999999998</v>
      </c>
      <c r="CG6" s="370">
        <v>43.974290000000003</v>
      </c>
      <c r="CH6" s="370">
        <v>45.103949999999998</v>
      </c>
      <c r="CI6" s="370">
        <v>45.33034</v>
      </c>
      <c r="CJ6" s="370">
        <v>44.881720000000001</v>
      </c>
      <c r="CK6" s="370">
        <v>41.947560000000003</v>
      </c>
      <c r="CL6" s="370">
        <v>41.259520000000002</v>
      </c>
      <c r="CM6" s="370">
        <v>43.328290000000003</v>
      </c>
      <c r="CN6" s="370">
        <v>45.170409999999997</v>
      </c>
      <c r="CO6" s="370">
        <v>44.310769999999998</v>
      </c>
      <c r="CP6" s="370">
        <v>44.848779999999998</v>
      </c>
    </row>
    <row r="7" spans="1:94" x14ac:dyDescent="0.2">
      <c r="B7" s="127" t="s">
        <v>42</v>
      </c>
      <c r="C7" s="370">
        <v>4.6829999999999998</v>
      </c>
      <c r="D7" s="370">
        <v>4.4338899999999999</v>
      </c>
      <c r="E7" s="370">
        <v>4.5069999999999997</v>
      </c>
      <c r="F7" s="370">
        <v>7.0439999999999996</v>
      </c>
      <c r="G7" s="370">
        <v>6.8917000000000002</v>
      </c>
      <c r="H7" s="370">
        <v>4.4872199999999998</v>
      </c>
      <c r="I7" s="370">
        <v>8.4696999999999996</v>
      </c>
      <c r="J7" s="370">
        <v>5.8659999999999997</v>
      </c>
      <c r="K7" s="370">
        <v>7.7621000000000002</v>
      </c>
      <c r="L7" s="370">
        <v>7.5409600000000001</v>
      </c>
      <c r="M7" s="370">
        <v>7.9955600000000002</v>
      </c>
      <c r="N7" s="370">
        <v>7.0608399999999998</v>
      </c>
      <c r="O7" s="370">
        <v>2.7435700000000001</v>
      </c>
      <c r="P7" s="370">
        <v>1.4046099999999999</v>
      </c>
      <c r="Q7" s="370">
        <v>6.3419400000000001</v>
      </c>
      <c r="R7" s="370">
        <v>5.7753899999999998</v>
      </c>
      <c r="S7" s="370">
        <v>4.8923899999999998</v>
      </c>
      <c r="T7" s="370">
        <v>6.2438900000000004</v>
      </c>
      <c r="U7" s="370">
        <v>6.6833299999999998</v>
      </c>
      <c r="V7" s="370">
        <v>8.9957799999999999</v>
      </c>
      <c r="W7" s="370">
        <v>8.2805300000000006</v>
      </c>
      <c r="X7" s="370">
        <v>7.0333800000000002</v>
      </c>
      <c r="Y7" s="370">
        <v>7.7149999999999999</v>
      </c>
      <c r="Z7" s="370">
        <v>5.1719999999999997</v>
      </c>
      <c r="AA7" s="370">
        <v>6.0468099999999998</v>
      </c>
      <c r="AB7" s="370">
        <v>7.6580199999999996</v>
      </c>
      <c r="AC7" s="370">
        <v>8.4677699999999998</v>
      </c>
      <c r="AD7" s="370">
        <v>11.42441</v>
      </c>
      <c r="AE7" s="370">
        <v>10.487159999999999</v>
      </c>
      <c r="AF7" s="370">
        <v>10.08418</v>
      </c>
      <c r="AG7" s="370">
        <v>8.2801899999999993</v>
      </c>
      <c r="AH7" s="370">
        <v>5.5558800000000002</v>
      </c>
      <c r="AI7" s="370">
        <v>4.75603</v>
      </c>
      <c r="AJ7" s="370">
        <v>2.95757</v>
      </c>
      <c r="AK7" s="370">
        <v>4.4457700000000004</v>
      </c>
      <c r="AL7" s="370">
        <v>6.1053199999999999</v>
      </c>
      <c r="AM7" s="370">
        <v>6.17218</v>
      </c>
      <c r="AN7" s="370">
        <v>5.9630200000000002</v>
      </c>
      <c r="AO7" s="370">
        <v>5.8108899999999997</v>
      </c>
      <c r="AP7" s="370">
        <v>4.23224</v>
      </c>
      <c r="AQ7" s="370">
        <v>5.0330000000000004</v>
      </c>
      <c r="AR7" s="370">
        <v>5.1396899999999999</v>
      </c>
      <c r="AS7" s="370">
        <v>6.7099200000000003</v>
      </c>
      <c r="AT7" s="370">
        <v>11.081670000000001</v>
      </c>
      <c r="AU7" s="370">
        <v>7.5087299999999999</v>
      </c>
      <c r="AV7" s="370">
        <v>7.9849300000000003</v>
      </c>
      <c r="AW7" s="370">
        <v>9.1881900000000005</v>
      </c>
      <c r="AX7" s="370">
        <v>5.3032399999999997</v>
      </c>
      <c r="AY7" s="370">
        <v>4.9829999999999997</v>
      </c>
      <c r="AZ7" s="370">
        <v>5.1135200000000003</v>
      </c>
      <c r="BA7" s="370">
        <v>6.2885900000000001</v>
      </c>
      <c r="BB7" s="370">
        <v>6.1103100000000001</v>
      </c>
      <c r="BC7" s="370">
        <v>3.2002899999999999</v>
      </c>
      <c r="BD7" s="370">
        <v>6.6312600000000002</v>
      </c>
      <c r="BE7" s="370">
        <v>5.2454900000000002</v>
      </c>
      <c r="BF7" s="370">
        <v>4.9955100000000003</v>
      </c>
      <c r="BG7" s="370">
        <v>6.0884999999999998</v>
      </c>
      <c r="BH7" s="370">
        <v>6.0992300000000004</v>
      </c>
      <c r="BI7" s="370">
        <v>4.7897100000000004</v>
      </c>
      <c r="BJ7" s="370">
        <v>8.6966400000000004</v>
      </c>
      <c r="BK7" s="370">
        <v>5.1759300000000001</v>
      </c>
      <c r="BL7" s="370">
        <v>3.9791400000000001</v>
      </c>
      <c r="BM7" s="370">
        <v>4.3473199999999999</v>
      </c>
      <c r="BN7" s="370">
        <v>7.5296200000000004</v>
      </c>
      <c r="BO7" s="370">
        <v>8.8140199999999993</v>
      </c>
      <c r="BP7" s="370">
        <v>7.2579500000000001</v>
      </c>
      <c r="BQ7" s="370">
        <v>4.3327299999999997</v>
      </c>
      <c r="BR7" s="370">
        <v>4.5826900000000004</v>
      </c>
      <c r="BS7" s="370">
        <v>8.8834400000000002</v>
      </c>
      <c r="BT7" s="370">
        <v>5.0151399999999997</v>
      </c>
      <c r="BU7" s="370">
        <v>3.7980900000000002</v>
      </c>
      <c r="BV7" s="370">
        <v>3.5621999999999998</v>
      </c>
      <c r="BW7" s="370">
        <v>2.63917</v>
      </c>
      <c r="BX7" s="370">
        <v>5.7016799999999996</v>
      </c>
      <c r="BY7" s="370">
        <v>6.5868399999999996</v>
      </c>
      <c r="BZ7" s="370">
        <v>4.92448</v>
      </c>
      <c r="CA7" s="370">
        <v>3.2540499999999999</v>
      </c>
      <c r="CB7" s="370">
        <v>1.7996000000000001</v>
      </c>
      <c r="CC7" s="370">
        <v>2.5681400000000001</v>
      </c>
      <c r="CD7" s="370">
        <v>1.84528</v>
      </c>
      <c r="CE7" s="370">
        <v>2.0594600000000001</v>
      </c>
      <c r="CF7" s="370">
        <v>1.2722199999999999</v>
      </c>
      <c r="CG7" s="370">
        <v>3.20899</v>
      </c>
      <c r="CH7" s="370">
        <v>2.71333</v>
      </c>
      <c r="CI7" s="370">
        <v>5.2902800000000001</v>
      </c>
      <c r="CJ7" s="370">
        <v>3.6869399999999999</v>
      </c>
      <c r="CK7" s="370">
        <v>5.1503699999999997</v>
      </c>
      <c r="CL7" s="370">
        <v>5.0818099999999999</v>
      </c>
      <c r="CM7" s="370">
        <v>4.4180599999999997</v>
      </c>
      <c r="CN7" s="370">
        <v>3.31826</v>
      </c>
      <c r="CO7" s="370">
        <v>4.2819399999999996</v>
      </c>
      <c r="CP7" s="370">
        <v>3.89568</v>
      </c>
    </row>
    <row r="8" spans="1:94" x14ac:dyDescent="0.2">
      <c r="B8" s="127" t="s">
        <v>45</v>
      </c>
      <c r="C8" s="370">
        <v>0.23443</v>
      </c>
      <c r="D8" s="370">
        <v>0.2102</v>
      </c>
      <c r="E8" s="370">
        <v>0.2072</v>
      </c>
      <c r="F8" s="370">
        <v>0.20669000000000001</v>
      </c>
      <c r="G8" s="370">
        <v>0.20155999999999999</v>
      </c>
      <c r="H8" s="370">
        <v>0.20488999999999999</v>
      </c>
      <c r="I8" s="370">
        <v>0.20524000000000001</v>
      </c>
      <c r="J8" s="370">
        <v>0.18931999999999999</v>
      </c>
      <c r="K8" s="370">
        <v>0.20175000000000001</v>
      </c>
      <c r="L8" s="370">
        <v>0.20929</v>
      </c>
      <c r="M8" s="370">
        <v>0.18287</v>
      </c>
      <c r="N8" s="370">
        <v>0.23896999999999999</v>
      </c>
      <c r="O8" s="370">
        <v>0.22353999999999999</v>
      </c>
      <c r="P8" s="370">
        <v>0.19792000000000001</v>
      </c>
      <c r="Q8" s="370">
        <v>0.13815</v>
      </c>
      <c r="R8" s="370">
        <v>0.19605</v>
      </c>
      <c r="S8" s="370">
        <v>0.20007</v>
      </c>
      <c r="T8" s="370">
        <v>0.2041</v>
      </c>
      <c r="U8" s="370">
        <v>0.20269999999999999</v>
      </c>
      <c r="V8" s="370">
        <v>0.20721999999999999</v>
      </c>
      <c r="W8" s="370">
        <v>0.20139000000000001</v>
      </c>
      <c r="X8" s="370">
        <v>0.20521</v>
      </c>
      <c r="Y8" s="370">
        <v>0.20677000000000001</v>
      </c>
      <c r="Z8" s="370">
        <v>0.20866000000000001</v>
      </c>
      <c r="AA8" s="370">
        <v>0.20910999999999999</v>
      </c>
      <c r="AB8" s="370">
        <v>0.20351</v>
      </c>
      <c r="AC8" s="370">
        <v>0.19961999999999999</v>
      </c>
      <c r="AD8" s="370">
        <v>0.19980999999999999</v>
      </c>
      <c r="AE8" s="370">
        <v>0.18937999999999999</v>
      </c>
      <c r="AF8" s="370">
        <v>0.19875999999999999</v>
      </c>
      <c r="AG8" s="370">
        <v>0.20480000000000001</v>
      </c>
      <c r="AH8" s="370">
        <v>0.20674000000000001</v>
      </c>
      <c r="AI8" s="370">
        <v>0.20186999999999999</v>
      </c>
      <c r="AJ8" s="370">
        <v>0.20322000000000001</v>
      </c>
      <c r="AK8" s="370">
        <v>0.20266999999999999</v>
      </c>
      <c r="AL8" s="370">
        <v>0.20991000000000001</v>
      </c>
      <c r="AM8" s="370">
        <v>0.19982</v>
      </c>
      <c r="AN8" s="370">
        <v>0.19867000000000001</v>
      </c>
      <c r="AO8" s="370">
        <v>0.20200000000000001</v>
      </c>
      <c r="AP8" s="370">
        <v>0.19836999999999999</v>
      </c>
      <c r="AQ8" s="370">
        <v>0.19611000000000001</v>
      </c>
      <c r="AR8" s="370">
        <v>0.19888</v>
      </c>
      <c r="AS8" s="370">
        <v>0.18839</v>
      </c>
      <c r="AT8" s="370">
        <v>0.17537</v>
      </c>
      <c r="AU8" s="370">
        <v>0.16214000000000001</v>
      </c>
      <c r="AV8" s="370">
        <v>0.17480000000000001</v>
      </c>
      <c r="AW8" s="370">
        <v>0.18573000000000001</v>
      </c>
      <c r="AX8" s="370">
        <v>0.19241</v>
      </c>
      <c r="AY8" s="370">
        <v>0.20333999999999999</v>
      </c>
      <c r="AZ8" s="370">
        <v>0.18579000000000001</v>
      </c>
      <c r="BA8" s="370">
        <v>0.18568999999999999</v>
      </c>
      <c r="BB8" s="370">
        <v>0.17971000000000001</v>
      </c>
      <c r="BC8" s="370">
        <v>0.18715000000000001</v>
      </c>
      <c r="BD8" s="370">
        <v>0.18628</v>
      </c>
      <c r="BE8" s="370">
        <v>0.18212</v>
      </c>
      <c r="BF8" s="370">
        <v>0.18487000000000001</v>
      </c>
      <c r="BG8" s="370">
        <v>0.17483000000000001</v>
      </c>
      <c r="BH8" s="370">
        <v>0.18582000000000001</v>
      </c>
      <c r="BI8" s="370">
        <v>0.17999000000000001</v>
      </c>
      <c r="BJ8" s="370">
        <v>0.16983999999999999</v>
      </c>
      <c r="BK8" s="370">
        <v>0.18719</v>
      </c>
      <c r="BL8" s="370">
        <v>0.20716000000000001</v>
      </c>
      <c r="BM8" s="370">
        <v>0.25223000000000001</v>
      </c>
      <c r="BN8" s="370">
        <v>0.20288</v>
      </c>
      <c r="BO8" s="370">
        <v>0.1895</v>
      </c>
      <c r="BP8" s="370">
        <v>0.18855</v>
      </c>
      <c r="BQ8" s="370">
        <v>0.20496</v>
      </c>
      <c r="BR8" s="370">
        <v>0.20150999999999999</v>
      </c>
      <c r="BS8" s="370">
        <v>0.1573</v>
      </c>
      <c r="BT8" s="370">
        <v>0.20319999999999999</v>
      </c>
      <c r="BU8" s="370">
        <v>0.20351</v>
      </c>
      <c r="BV8" s="370">
        <v>0.20874000000000001</v>
      </c>
      <c r="BW8" s="370">
        <v>0.20499999999999999</v>
      </c>
      <c r="BX8" s="370">
        <v>0.2087</v>
      </c>
      <c r="BY8" s="370">
        <v>0.20283999999999999</v>
      </c>
      <c r="BZ8" s="370">
        <v>0.20815</v>
      </c>
      <c r="CA8" s="370">
        <v>0.20935999999999999</v>
      </c>
      <c r="CB8" s="370">
        <v>0.20230000000000001</v>
      </c>
      <c r="CC8" s="370">
        <v>0.20594999999999999</v>
      </c>
      <c r="CD8" s="370">
        <v>0.19813</v>
      </c>
      <c r="CE8" s="370">
        <v>0.19824</v>
      </c>
      <c r="CF8" s="370">
        <v>0.20401</v>
      </c>
      <c r="CG8" s="370">
        <v>0.20341999999999999</v>
      </c>
      <c r="CH8" s="370">
        <v>0.20654</v>
      </c>
      <c r="CI8" s="370">
        <v>0.20549000000000001</v>
      </c>
      <c r="CJ8" s="370">
        <v>0.19311</v>
      </c>
      <c r="CK8" s="370">
        <v>0.21983</v>
      </c>
      <c r="CL8" s="370">
        <v>0.20871999999999999</v>
      </c>
      <c r="CM8" s="370">
        <v>0.21013999999999999</v>
      </c>
      <c r="CN8" s="370">
        <v>0.20682</v>
      </c>
      <c r="CO8" s="370">
        <v>0.19819999999999999</v>
      </c>
      <c r="CP8" s="370">
        <v>0.19908999999999999</v>
      </c>
    </row>
    <row r="9" spans="1:94" x14ac:dyDescent="0.2">
      <c r="B9" s="127" t="s">
        <v>170</v>
      </c>
      <c r="C9" s="370">
        <v>0.42065999999999998</v>
      </c>
      <c r="D9" s="370">
        <v>0.41786000000000001</v>
      </c>
      <c r="E9" s="370">
        <v>0.42270999999999997</v>
      </c>
      <c r="F9" s="370">
        <v>0.42775000000000002</v>
      </c>
      <c r="G9" s="370">
        <v>0.42011999999999999</v>
      </c>
      <c r="H9" s="370">
        <v>0.42268</v>
      </c>
      <c r="I9" s="370">
        <v>0.42307</v>
      </c>
      <c r="J9" s="370">
        <v>0.41699999999999998</v>
      </c>
      <c r="K9" s="370">
        <v>0.43097000000000002</v>
      </c>
      <c r="L9" s="370">
        <v>0.432</v>
      </c>
      <c r="M9" s="370">
        <v>0.42686000000000002</v>
      </c>
      <c r="N9" s="370">
        <v>0.42813000000000001</v>
      </c>
      <c r="O9" s="370">
        <v>0.37444</v>
      </c>
      <c r="P9" s="370">
        <v>0.42818000000000001</v>
      </c>
      <c r="Q9" s="370">
        <v>0.42917</v>
      </c>
      <c r="R9" s="370">
        <v>0.435</v>
      </c>
      <c r="S9" s="370">
        <v>0.43164999999999998</v>
      </c>
      <c r="T9" s="370">
        <v>0.43082999999999999</v>
      </c>
      <c r="U9" s="370">
        <v>0.43734000000000001</v>
      </c>
      <c r="V9" s="370">
        <v>0.43502999999999997</v>
      </c>
      <c r="W9" s="370">
        <v>0.42991000000000001</v>
      </c>
      <c r="X9" s="370">
        <v>0.42685000000000001</v>
      </c>
      <c r="Y9" s="370">
        <v>0.42521999999999999</v>
      </c>
      <c r="Z9" s="370">
        <v>0.43284</v>
      </c>
      <c r="AA9" s="370">
        <v>0.42560999999999999</v>
      </c>
      <c r="AB9" s="370">
        <v>0.43820999999999999</v>
      </c>
      <c r="AC9" s="370">
        <v>0.43541000000000002</v>
      </c>
      <c r="AD9" s="370">
        <v>0.43481999999999998</v>
      </c>
      <c r="AE9" s="370">
        <v>0.42858000000000002</v>
      </c>
      <c r="AF9" s="370">
        <v>0.42758000000000002</v>
      </c>
      <c r="AG9" s="370">
        <v>0.42915999999999999</v>
      </c>
      <c r="AH9" s="370">
        <v>0.43684000000000001</v>
      </c>
      <c r="AI9" s="370">
        <v>0.43112</v>
      </c>
      <c r="AJ9" s="370">
        <v>0.42838999999999999</v>
      </c>
      <c r="AK9" s="370">
        <v>0.43378</v>
      </c>
      <c r="AL9" s="370">
        <v>0.43292000000000003</v>
      </c>
      <c r="AM9" s="370">
        <v>0.43158999999999997</v>
      </c>
      <c r="AN9" s="370">
        <v>0.42937999999999998</v>
      </c>
      <c r="AO9" s="370">
        <v>0.42664999999999997</v>
      </c>
      <c r="AP9" s="370">
        <v>0.42147000000000001</v>
      </c>
      <c r="AQ9" s="370">
        <v>0.42325000000000002</v>
      </c>
      <c r="AR9" s="370">
        <v>0.27245000000000003</v>
      </c>
      <c r="AS9" s="370">
        <v>0.42215999999999998</v>
      </c>
      <c r="AT9" s="370">
        <v>0.41398000000000001</v>
      </c>
      <c r="AU9" s="370">
        <v>0.38675999999999999</v>
      </c>
      <c r="AV9" s="370">
        <v>0.40766000000000002</v>
      </c>
      <c r="AW9" s="370">
        <v>0.31272</v>
      </c>
      <c r="AX9" s="370">
        <v>0.41248000000000001</v>
      </c>
      <c r="AY9" s="370">
        <v>0.41447000000000001</v>
      </c>
      <c r="AZ9" s="370">
        <v>0.41415999999999997</v>
      </c>
      <c r="BA9" s="370">
        <v>0.42492000000000002</v>
      </c>
      <c r="BB9" s="370">
        <v>0.41898000000000002</v>
      </c>
      <c r="BC9" s="370">
        <v>0.42485000000000001</v>
      </c>
      <c r="BD9" s="370">
        <v>0.41660999999999998</v>
      </c>
      <c r="BE9" s="370">
        <v>0.40771000000000002</v>
      </c>
      <c r="BF9" s="370">
        <v>0.41964000000000001</v>
      </c>
      <c r="BG9" s="370">
        <v>0.42335</v>
      </c>
      <c r="BH9" s="370">
        <v>0.42452000000000001</v>
      </c>
      <c r="BI9" s="370">
        <v>0.41842000000000001</v>
      </c>
      <c r="BJ9" s="370">
        <v>0.41493000000000002</v>
      </c>
      <c r="BK9" s="370">
        <v>0.42164000000000001</v>
      </c>
      <c r="BL9" s="370">
        <v>0.42299999999999999</v>
      </c>
      <c r="BM9" s="370">
        <v>0.42048000000000002</v>
      </c>
      <c r="BN9" s="370">
        <v>0.41531000000000001</v>
      </c>
      <c r="BO9" s="370">
        <v>0.41998000000000002</v>
      </c>
      <c r="BP9" s="370">
        <v>0.42507</v>
      </c>
      <c r="BQ9" s="370">
        <v>0.42149999999999999</v>
      </c>
      <c r="BR9" s="370">
        <v>0.42107</v>
      </c>
      <c r="BS9" s="370">
        <v>0.40583999999999998</v>
      </c>
      <c r="BT9" s="370">
        <v>0.40816999999999998</v>
      </c>
      <c r="BU9" s="370">
        <v>0.41811999999999999</v>
      </c>
      <c r="BV9" s="370">
        <v>0.40455000000000002</v>
      </c>
      <c r="BW9" s="370">
        <v>0.38064999999999999</v>
      </c>
      <c r="BX9" s="370">
        <v>0.36778</v>
      </c>
      <c r="BY9" s="370">
        <v>0.39456000000000002</v>
      </c>
      <c r="BZ9" s="370">
        <v>0.40464</v>
      </c>
      <c r="CA9" s="370">
        <v>0.40876000000000001</v>
      </c>
      <c r="CB9" s="370">
        <v>0.40784999999999999</v>
      </c>
      <c r="CC9" s="370">
        <v>0.40947</v>
      </c>
      <c r="CD9" s="370">
        <v>0.40999000000000002</v>
      </c>
      <c r="CE9" s="370">
        <v>0.40851999999999999</v>
      </c>
      <c r="CF9" s="370">
        <v>0.40461999999999998</v>
      </c>
      <c r="CG9" s="370">
        <v>0.40239999999999998</v>
      </c>
      <c r="CH9" s="370">
        <v>0.40584999999999999</v>
      </c>
      <c r="CI9" s="370">
        <v>0.39883999999999997</v>
      </c>
      <c r="CJ9" s="370">
        <v>0.39700000000000002</v>
      </c>
      <c r="CK9" s="370">
        <v>0.40006999999999998</v>
      </c>
      <c r="CL9" s="370">
        <v>0.40619</v>
      </c>
      <c r="CM9" s="370">
        <v>0.40348000000000001</v>
      </c>
      <c r="CN9" s="370">
        <v>0.40428999999999998</v>
      </c>
      <c r="CO9" s="370">
        <v>0.39794000000000002</v>
      </c>
      <c r="CP9" s="370">
        <v>0.39901999999999999</v>
      </c>
    </row>
    <row r="10" spans="1:94" x14ac:dyDescent="0.2">
      <c r="B10" s="127" t="s">
        <v>171</v>
      </c>
      <c r="C10" s="370">
        <v>1.91787</v>
      </c>
      <c r="D10" s="370">
        <v>1.5570600000000001</v>
      </c>
      <c r="E10" s="370">
        <v>1.69642</v>
      </c>
      <c r="F10" s="370">
        <v>0.94203999999999999</v>
      </c>
      <c r="G10" s="370">
        <v>2.0207600000000001</v>
      </c>
      <c r="H10" s="370">
        <v>2.0012599999999998</v>
      </c>
      <c r="I10" s="370">
        <v>1.04816</v>
      </c>
      <c r="J10" s="370">
        <v>1.42249</v>
      </c>
      <c r="K10" s="370">
        <v>1.8069599999999999</v>
      </c>
      <c r="L10" s="370">
        <v>1.3699699999999999</v>
      </c>
      <c r="M10" s="370">
        <v>2.08894</v>
      </c>
      <c r="N10" s="370">
        <v>2.1579100000000002</v>
      </c>
      <c r="O10" s="370">
        <v>2.1572900000000002</v>
      </c>
      <c r="P10" s="370">
        <v>2.1844600000000001</v>
      </c>
      <c r="Q10" s="370">
        <v>2.1842000000000001</v>
      </c>
      <c r="R10" s="370">
        <v>2.19285</v>
      </c>
      <c r="S10" s="370">
        <v>2.2524799999999998</v>
      </c>
      <c r="T10" s="370">
        <v>2.17428</v>
      </c>
      <c r="U10" s="370">
        <v>1.97847</v>
      </c>
      <c r="V10" s="370">
        <v>2.17991</v>
      </c>
      <c r="W10" s="370">
        <v>2.15306</v>
      </c>
      <c r="X10" s="370">
        <v>2.2032500000000002</v>
      </c>
      <c r="Y10" s="370">
        <v>2.2628699999999999</v>
      </c>
      <c r="Z10" s="370">
        <v>2.2055799999999999</v>
      </c>
      <c r="AA10" s="370">
        <v>2.21353</v>
      </c>
      <c r="AB10" s="370">
        <v>2.2988200000000001</v>
      </c>
      <c r="AC10" s="370">
        <v>2.3049300000000001</v>
      </c>
      <c r="AD10" s="370">
        <v>2.14777</v>
      </c>
      <c r="AE10" s="370">
        <v>2.29467</v>
      </c>
      <c r="AF10" s="370">
        <v>2.1524299999999998</v>
      </c>
      <c r="AG10" s="370">
        <v>2.2808999999999999</v>
      </c>
      <c r="AH10" s="370">
        <v>2.2765499999999999</v>
      </c>
      <c r="AI10" s="370">
        <v>2.3233600000000001</v>
      </c>
      <c r="AJ10" s="370">
        <v>2.3209599999999999</v>
      </c>
      <c r="AK10" s="370">
        <v>2.302</v>
      </c>
      <c r="AL10" s="370">
        <v>2.3525800000000001</v>
      </c>
      <c r="AM10" s="370">
        <v>1.68655</v>
      </c>
      <c r="AN10" s="370">
        <v>2.4513199999999999</v>
      </c>
      <c r="AO10" s="370">
        <v>2.4452699999999998</v>
      </c>
      <c r="AP10" s="370">
        <v>2.3068200000000001</v>
      </c>
      <c r="AQ10" s="370">
        <v>2.4874399999999999</v>
      </c>
      <c r="AR10" s="370">
        <v>2.4597899999999999</v>
      </c>
      <c r="AS10" s="370">
        <v>2.4643999999999999</v>
      </c>
      <c r="AT10" s="370">
        <v>2.5256799999999999</v>
      </c>
      <c r="AU10" s="370">
        <v>1.5962400000000001</v>
      </c>
      <c r="AV10" s="370">
        <v>2.5680999999999998</v>
      </c>
      <c r="AW10" s="370">
        <v>2.5562100000000001</v>
      </c>
      <c r="AX10" s="370">
        <v>2.51187</v>
      </c>
      <c r="AY10" s="370">
        <v>2.57098</v>
      </c>
      <c r="AZ10" s="370">
        <v>2.57009</v>
      </c>
      <c r="BA10" s="370">
        <v>2.5062000000000002</v>
      </c>
      <c r="BB10" s="370">
        <v>2.6804000000000001</v>
      </c>
      <c r="BC10" s="370">
        <v>2.5165299999999999</v>
      </c>
      <c r="BD10" s="370">
        <v>2.19035</v>
      </c>
      <c r="BE10" s="370">
        <v>2.5785</v>
      </c>
      <c r="BF10" s="370">
        <v>2.47505</v>
      </c>
      <c r="BG10" s="370">
        <v>2.5700799999999999</v>
      </c>
      <c r="BH10" s="370">
        <v>1.7376400000000001</v>
      </c>
      <c r="BI10" s="370">
        <v>2.75868</v>
      </c>
      <c r="BJ10" s="370">
        <v>2.8395899999999998</v>
      </c>
      <c r="BK10" s="370">
        <v>2.8063199999999999</v>
      </c>
      <c r="BL10" s="370">
        <v>2.7573099999999999</v>
      </c>
      <c r="BM10" s="370">
        <v>2.7821400000000001</v>
      </c>
      <c r="BN10" s="370">
        <v>2.63706</v>
      </c>
      <c r="BO10" s="370">
        <v>2.8324799999999999</v>
      </c>
      <c r="BP10" s="370">
        <v>2.9407299999999998</v>
      </c>
      <c r="BQ10" s="370">
        <v>2.8742999999999999</v>
      </c>
      <c r="BR10" s="370">
        <v>2.6048499999999999</v>
      </c>
      <c r="BS10" s="370">
        <v>2.8885900000000002</v>
      </c>
      <c r="BT10" s="370">
        <v>2.8755500000000001</v>
      </c>
      <c r="BU10" s="370">
        <v>2.8842500000000002</v>
      </c>
      <c r="BV10" s="370">
        <v>2.8990300000000002</v>
      </c>
      <c r="BW10" s="370">
        <v>2.8931900000000002</v>
      </c>
      <c r="BX10" s="370">
        <v>2.96089</v>
      </c>
      <c r="BY10" s="370">
        <v>2.90245</v>
      </c>
      <c r="BZ10" s="370">
        <v>2.5131000000000001</v>
      </c>
      <c r="CA10" s="370">
        <v>2.9247299999999998</v>
      </c>
      <c r="CB10" s="370">
        <v>2.9134799999999998</v>
      </c>
      <c r="CC10" s="370">
        <v>2.92862</v>
      </c>
      <c r="CD10" s="370">
        <v>2.9016099999999998</v>
      </c>
      <c r="CE10" s="370">
        <v>2.8844500000000002</v>
      </c>
      <c r="CF10" s="370">
        <v>2.9598900000000001</v>
      </c>
      <c r="CG10" s="370">
        <v>2.9046500000000002</v>
      </c>
      <c r="CH10" s="370">
        <v>2.9459</v>
      </c>
      <c r="CI10" s="370">
        <v>2.9240699999999999</v>
      </c>
      <c r="CJ10" s="370">
        <v>3.0065499999999998</v>
      </c>
      <c r="CK10" s="370">
        <v>2.9840200000000001</v>
      </c>
      <c r="CL10" s="370">
        <v>3.01871</v>
      </c>
      <c r="CM10" s="370">
        <v>2.7906200000000001</v>
      </c>
      <c r="CN10" s="370">
        <v>2.7959000000000001</v>
      </c>
      <c r="CO10" s="370">
        <v>3.03485</v>
      </c>
      <c r="CP10" s="370">
        <v>2.8867099999999999</v>
      </c>
    </row>
    <row r="11" spans="1:94" x14ac:dyDescent="0.2">
      <c r="B11" s="65" t="s">
        <v>318</v>
      </c>
      <c r="C11" s="370">
        <v>0.56140999999999996</v>
      </c>
      <c r="D11" s="370">
        <v>0.59526000000000001</v>
      </c>
      <c r="E11" s="370">
        <v>0.61165000000000003</v>
      </c>
      <c r="F11" s="370">
        <v>0.81811</v>
      </c>
      <c r="G11" s="370">
        <v>1.03199</v>
      </c>
      <c r="H11" s="370">
        <v>0.47116000000000002</v>
      </c>
      <c r="I11" s="370">
        <v>0.4153</v>
      </c>
      <c r="J11" s="370">
        <v>0.16800000000000001</v>
      </c>
      <c r="K11" s="370">
        <v>0.65149999999999997</v>
      </c>
      <c r="L11" s="370">
        <v>0.55359999999999998</v>
      </c>
      <c r="M11" s="370">
        <v>0.48934</v>
      </c>
      <c r="N11" s="370">
        <v>0.61126000000000003</v>
      </c>
      <c r="O11" s="370">
        <v>0.64819000000000004</v>
      </c>
      <c r="P11" s="370">
        <v>0.49964999999999998</v>
      </c>
      <c r="Q11" s="370">
        <v>0.58048</v>
      </c>
      <c r="R11" s="370">
        <v>0.62746000000000002</v>
      </c>
      <c r="S11" s="370">
        <v>0.68364999999999998</v>
      </c>
      <c r="T11" s="370">
        <v>0.33829999999999999</v>
      </c>
      <c r="U11" s="370">
        <v>0.43353999999999998</v>
      </c>
      <c r="V11" s="370">
        <v>0.46694000000000002</v>
      </c>
      <c r="W11" s="370">
        <v>0.82213999999999998</v>
      </c>
      <c r="X11" s="370">
        <v>0.51788999999999996</v>
      </c>
      <c r="Y11" s="370">
        <v>0.52922000000000002</v>
      </c>
      <c r="Z11" s="370">
        <v>0.69645000000000001</v>
      </c>
      <c r="AA11" s="370">
        <v>0.43546000000000001</v>
      </c>
      <c r="AB11" s="370">
        <v>0.31757000000000002</v>
      </c>
      <c r="AC11" s="370">
        <v>0.67525999999999997</v>
      </c>
      <c r="AD11" s="370">
        <v>0.74490000000000001</v>
      </c>
      <c r="AE11" s="370">
        <v>0.70553999999999994</v>
      </c>
      <c r="AF11" s="370">
        <v>0.67981000000000003</v>
      </c>
      <c r="AG11" s="370">
        <v>0.53088000000000002</v>
      </c>
      <c r="AH11" s="370">
        <v>0.38873999999999997</v>
      </c>
      <c r="AI11" s="370">
        <v>0.58509</v>
      </c>
      <c r="AJ11" s="370">
        <v>0.52749000000000001</v>
      </c>
      <c r="AK11" s="370">
        <v>0.59724999999999995</v>
      </c>
      <c r="AL11" s="370">
        <v>0.47008</v>
      </c>
      <c r="AM11" s="370">
        <v>0.46777999999999997</v>
      </c>
      <c r="AN11" s="370">
        <v>0.69567999999999997</v>
      </c>
      <c r="AO11" s="370">
        <v>0.64978999999999998</v>
      </c>
      <c r="AP11" s="370">
        <v>0.70291000000000003</v>
      </c>
      <c r="AQ11" s="370">
        <v>0.83013999999999999</v>
      </c>
      <c r="AR11" s="370">
        <v>0.65234999999999999</v>
      </c>
      <c r="AS11" s="370">
        <v>0.61721999999999999</v>
      </c>
      <c r="AT11" s="370">
        <v>0.53683000000000003</v>
      </c>
      <c r="AU11" s="370">
        <v>0.58623999999999998</v>
      </c>
      <c r="AV11" s="370">
        <v>0.72033000000000003</v>
      </c>
      <c r="AW11" s="370">
        <v>0.75900999999999996</v>
      </c>
      <c r="AX11" s="370">
        <v>0.71748999999999996</v>
      </c>
      <c r="AY11" s="370">
        <v>0.86800999999999995</v>
      </c>
      <c r="AZ11" s="370">
        <v>0.65900000000000003</v>
      </c>
      <c r="BA11" s="370">
        <v>0.65061000000000002</v>
      </c>
      <c r="BB11" s="370">
        <v>0.77539999999999998</v>
      </c>
      <c r="BC11" s="370">
        <v>0.75941999999999998</v>
      </c>
      <c r="BD11" s="370">
        <v>0.59641999999999995</v>
      </c>
      <c r="BE11" s="370">
        <v>0.27078000000000002</v>
      </c>
      <c r="BF11" s="370">
        <v>0.56901999999999997</v>
      </c>
      <c r="BG11" s="370">
        <v>0.76448000000000005</v>
      </c>
      <c r="BH11" s="370">
        <v>0.43442999999999998</v>
      </c>
      <c r="BI11" s="370">
        <v>0.61216000000000004</v>
      </c>
      <c r="BJ11" s="370">
        <v>9.3020000000000005E-2</v>
      </c>
      <c r="BK11" s="370">
        <v>0.53849999999999998</v>
      </c>
      <c r="BL11" s="370">
        <v>0.83884999999999998</v>
      </c>
      <c r="BM11" s="370">
        <v>0.71814</v>
      </c>
      <c r="BN11" s="370">
        <v>0.60812999999999995</v>
      </c>
      <c r="BO11" s="370">
        <v>0.74880000000000002</v>
      </c>
      <c r="BP11" s="370">
        <v>0.73472000000000004</v>
      </c>
      <c r="BQ11" s="370">
        <v>0.46962999999999999</v>
      </c>
      <c r="BR11" s="370">
        <v>0.70774999999999999</v>
      </c>
      <c r="BS11" s="370">
        <v>0.65146000000000004</v>
      </c>
      <c r="BT11" s="370">
        <v>0.68218000000000001</v>
      </c>
      <c r="BU11" s="370">
        <v>0.77664</v>
      </c>
      <c r="BV11" s="370">
        <v>0.77632000000000001</v>
      </c>
      <c r="BW11" s="370">
        <v>0.76627000000000001</v>
      </c>
      <c r="BX11" s="370">
        <v>0.74399999999999999</v>
      </c>
      <c r="BY11" s="370">
        <v>0.72977999999999998</v>
      </c>
      <c r="BZ11" s="370">
        <v>0.50919999999999999</v>
      </c>
      <c r="CA11" s="370">
        <v>0.70753999999999995</v>
      </c>
      <c r="CB11" s="370">
        <v>0.59994000000000003</v>
      </c>
      <c r="CC11" s="370">
        <v>0.67974000000000001</v>
      </c>
      <c r="CD11" s="370">
        <v>0.71013999999999999</v>
      </c>
      <c r="CE11" s="370">
        <v>0.63661000000000001</v>
      </c>
      <c r="CF11" s="370">
        <v>0.78693999999999997</v>
      </c>
      <c r="CG11" s="370">
        <v>0.73843000000000003</v>
      </c>
      <c r="CH11" s="370">
        <v>0.71648000000000001</v>
      </c>
      <c r="CI11" s="370">
        <v>0.76275000000000004</v>
      </c>
      <c r="CJ11" s="370">
        <v>0.65178000000000003</v>
      </c>
      <c r="CK11" s="370">
        <v>0.73785999999999996</v>
      </c>
      <c r="CL11" s="370">
        <v>0.68181000000000003</v>
      </c>
      <c r="CM11" s="370">
        <v>0.71194000000000002</v>
      </c>
      <c r="CN11" s="370">
        <v>0.68620000000000003</v>
      </c>
      <c r="CO11" s="370">
        <v>0.58240999999999998</v>
      </c>
      <c r="CP11" s="370">
        <v>0.81315999999999999</v>
      </c>
    </row>
    <row r="12" spans="1:94" ht="12.75" x14ac:dyDescent="0.2">
      <c r="B12" s="129" t="s">
        <v>48</v>
      </c>
      <c r="C12" s="371">
        <v>54.793190000000003</v>
      </c>
      <c r="D12" s="371">
        <v>54.101799999999997</v>
      </c>
      <c r="E12" s="371">
        <v>53.384050000000002</v>
      </c>
      <c r="F12" s="371">
        <v>53.013739999999999</v>
      </c>
      <c r="G12" s="371">
        <v>51.957769999999996</v>
      </c>
      <c r="H12" s="371">
        <v>50.556660000000001</v>
      </c>
      <c r="I12" s="371">
        <v>50.613939999999999</v>
      </c>
      <c r="J12" s="371">
        <v>48.182490000000001</v>
      </c>
      <c r="K12" s="371">
        <v>50.698009999999996</v>
      </c>
      <c r="L12" s="371">
        <v>51.441890000000001</v>
      </c>
      <c r="M12" s="371">
        <v>49.702950000000001</v>
      </c>
      <c r="N12" s="371">
        <v>49.10539</v>
      </c>
      <c r="O12" s="371">
        <v>48.699300000000001</v>
      </c>
      <c r="P12" s="371">
        <v>49.306480000000001</v>
      </c>
      <c r="Q12" s="371">
        <v>51.641210000000001</v>
      </c>
      <c r="R12" s="371">
        <v>50.81</v>
      </c>
      <c r="S12" s="371">
        <v>53.087429999999998</v>
      </c>
      <c r="T12" s="371">
        <v>54.846119999999999</v>
      </c>
      <c r="U12" s="371">
        <v>52.742899999999999</v>
      </c>
      <c r="V12" s="371">
        <v>51.704230000000003</v>
      </c>
      <c r="W12" s="371">
        <v>51.782850000000003</v>
      </c>
      <c r="X12" s="371">
        <v>51.080730000000003</v>
      </c>
      <c r="Y12" s="371">
        <v>51.818080000000002</v>
      </c>
      <c r="Z12" s="371">
        <v>51.42868</v>
      </c>
      <c r="AA12" s="371">
        <v>52.457000000000001</v>
      </c>
      <c r="AB12" s="371">
        <v>53.694929999999999</v>
      </c>
      <c r="AC12" s="371">
        <v>52.762259999999998</v>
      </c>
      <c r="AD12" s="371">
        <v>53.545009999999998</v>
      </c>
      <c r="AE12" s="371">
        <v>52.552849999999999</v>
      </c>
      <c r="AF12" s="371">
        <v>53.839190000000002</v>
      </c>
      <c r="AG12" s="371">
        <v>52.204250000000002</v>
      </c>
      <c r="AH12" s="371">
        <v>55.774000000000001</v>
      </c>
      <c r="AI12" s="368">
        <v>52.006340000000002</v>
      </c>
      <c r="AJ12" s="368">
        <v>47.384349999999998</v>
      </c>
      <c r="AK12" s="368">
        <v>47.325659999999999</v>
      </c>
      <c r="AL12" s="368">
        <v>50.772820000000003</v>
      </c>
      <c r="AM12" s="368">
        <v>54.179859999999998</v>
      </c>
      <c r="AN12" s="368">
        <v>53.795810000000003</v>
      </c>
      <c r="AO12" s="368">
        <v>54.339010000000002</v>
      </c>
      <c r="AP12" s="368">
        <v>52.575229999999998</v>
      </c>
      <c r="AQ12" s="368">
        <v>52.317729999999997</v>
      </c>
      <c r="AR12" s="368">
        <v>54.301360000000003</v>
      </c>
      <c r="AS12" s="368">
        <v>54.500529999999998</v>
      </c>
      <c r="AT12" s="368">
        <v>54.237310000000001</v>
      </c>
      <c r="AU12" s="368">
        <v>51.468539999999997</v>
      </c>
      <c r="AV12" s="368">
        <v>55.244619999999998</v>
      </c>
      <c r="AW12" s="368">
        <v>50.229889999999997</v>
      </c>
      <c r="AX12" s="368">
        <v>49.639600000000002</v>
      </c>
      <c r="AY12" s="368">
        <v>50.206789999999998</v>
      </c>
      <c r="AZ12" s="368">
        <v>52.342579999999998</v>
      </c>
      <c r="BA12" s="368">
        <v>53.951390000000004</v>
      </c>
      <c r="BB12" s="368">
        <v>53.474449999999997</v>
      </c>
      <c r="BC12" s="368">
        <v>54.3658</v>
      </c>
      <c r="BD12" s="368">
        <v>53.141089999999998</v>
      </c>
      <c r="BE12" s="368">
        <v>51.328240000000001</v>
      </c>
      <c r="BF12" s="368">
        <v>54.364820000000002</v>
      </c>
      <c r="BG12" s="368">
        <v>55.094189999999998</v>
      </c>
      <c r="BH12" s="368">
        <v>56.030610000000003</v>
      </c>
      <c r="BI12" s="368">
        <v>55.709299999999999</v>
      </c>
      <c r="BJ12" s="368">
        <v>54.101680000000002</v>
      </c>
      <c r="BK12" s="368">
        <v>52.7637</v>
      </c>
      <c r="BL12" s="368">
        <v>51.878979999999999</v>
      </c>
      <c r="BM12" s="368">
        <v>50.437869999999997</v>
      </c>
      <c r="BN12" s="368">
        <v>51.583260000000003</v>
      </c>
      <c r="BO12" s="368">
        <v>51.805540000000001</v>
      </c>
      <c r="BP12" s="368">
        <v>48.469380000000001</v>
      </c>
      <c r="BQ12" s="368">
        <v>50.67915</v>
      </c>
      <c r="BR12" s="368">
        <v>54.588380000000001</v>
      </c>
      <c r="BS12" s="368">
        <v>54.184350000000002</v>
      </c>
      <c r="BT12" s="368">
        <v>55.537320000000001</v>
      </c>
      <c r="BU12" s="368">
        <v>56.407310000000003</v>
      </c>
      <c r="BV12" s="368">
        <v>55.747520000000002</v>
      </c>
      <c r="BW12" s="368">
        <v>56.38908</v>
      </c>
      <c r="BX12" s="368">
        <v>56.485489999999999</v>
      </c>
      <c r="BY12" s="368">
        <v>55.945599999999999</v>
      </c>
      <c r="BZ12" s="368">
        <v>54.490589999999997</v>
      </c>
      <c r="CA12" s="368">
        <v>52.982059999999997</v>
      </c>
      <c r="CB12" s="368">
        <v>53.850349999999999</v>
      </c>
      <c r="CC12" s="368">
        <v>54.229619999999997</v>
      </c>
      <c r="CD12" s="368">
        <v>50.643270000000001</v>
      </c>
      <c r="CE12" s="368">
        <v>50.044930000000001</v>
      </c>
      <c r="CF12" s="368">
        <v>51.809800000000003</v>
      </c>
      <c r="CG12" s="368">
        <v>55.124389999999998</v>
      </c>
      <c r="CH12" s="368">
        <v>55.517150000000001</v>
      </c>
      <c r="CI12" s="368">
        <v>56.619109999999999</v>
      </c>
      <c r="CJ12" s="368">
        <v>56.064729999999997</v>
      </c>
      <c r="CK12" s="368">
        <v>55.725290000000001</v>
      </c>
      <c r="CL12" s="368">
        <v>55.704880000000003</v>
      </c>
      <c r="CM12" s="368">
        <v>55.352409999999999</v>
      </c>
      <c r="CN12" s="368">
        <v>54.708419999999997</v>
      </c>
      <c r="CO12" s="368">
        <v>53.522599999999997</v>
      </c>
      <c r="CP12" s="368">
        <v>53.134369999999997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2:L16"/>
  <sheetViews>
    <sheetView zoomScale="115" zoomScaleNormal="115" workbookViewId="0">
      <selection activeCell="M43" sqref="M43"/>
    </sheetView>
  </sheetViews>
  <sheetFormatPr baseColWidth="10" defaultRowHeight="12" x14ac:dyDescent="0.2"/>
  <cols>
    <col min="1" max="1" width="3.140625" style="121" customWidth="1"/>
    <col min="2" max="2" width="15" style="121" bestFit="1" customWidth="1"/>
    <col min="3" max="3" width="8.42578125" style="121" bestFit="1" customWidth="1"/>
    <col min="4" max="6" width="7.85546875" style="121" bestFit="1" customWidth="1"/>
    <col min="7" max="7" width="3.7109375" style="121" customWidth="1"/>
    <col min="8" max="8" width="15" style="121" bestFit="1" customWidth="1"/>
    <col min="9" max="11" width="7" style="121" customWidth="1"/>
    <col min="12" max="13" width="11.42578125" style="121" customWidth="1"/>
    <col min="14" max="16384" width="11.42578125" style="121"/>
  </cols>
  <sheetData>
    <row r="2" spans="2:12" x14ac:dyDescent="0.2">
      <c r="B2" s="782" t="s">
        <v>65</v>
      </c>
      <c r="C2" s="782"/>
      <c r="D2" s="782"/>
      <c r="E2" s="782"/>
      <c r="F2" s="782"/>
      <c r="H2" s="782" t="s">
        <v>428</v>
      </c>
      <c r="I2" s="782"/>
      <c r="J2" s="782"/>
      <c r="K2" s="782"/>
      <c r="L2" s="782"/>
    </row>
    <row r="3" spans="2:12" ht="12" customHeight="1" x14ac:dyDescent="0.2">
      <c r="B3" s="2" t="s">
        <v>30</v>
      </c>
      <c r="C3" s="2" t="s">
        <v>31</v>
      </c>
      <c r="D3" s="2" t="s">
        <v>32</v>
      </c>
      <c r="E3" s="2" t="s">
        <v>33</v>
      </c>
      <c r="F3" s="2" t="s">
        <v>48</v>
      </c>
      <c r="H3" s="2" t="s">
        <v>30</v>
      </c>
      <c r="I3" s="2" t="s">
        <v>31</v>
      </c>
      <c r="J3" s="2" t="s">
        <v>32</v>
      </c>
      <c r="K3" s="2" t="s">
        <v>33</v>
      </c>
      <c r="L3" s="2" t="s">
        <v>17</v>
      </c>
    </row>
    <row r="4" spans="2:12" x14ac:dyDescent="0.2">
      <c r="B4" s="130" t="s">
        <v>38</v>
      </c>
      <c r="C4" s="131">
        <v>1167.0232699999999</v>
      </c>
      <c r="D4" s="131">
        <v>1331.40726</v>
      </c>
      <c r="E4" s="131">
        <v>1308.07419</v>
      </c>
      <c r="F4" s="132">
        <f>+SUM(C4:E4)</f>
        <v>3806.5047199999999</v>
      </c>
      <c r="H4" s="130" t="s">
        <v>38</v>
      </c>
      <c r="I4" s="133">
        <f>+C4/C$16</f>
        <v>0.72596153071566261</v>
      </c>
      <c r="J4" s="133">
        <f>+D4/D$16</f>
        <v>0.81240523211012161</v>
      </c>
      <c r="K4" s="133">
        <f>+E4/E$16</f>
        <v>0.80855917789920695</v>
      </c>
      <c r="L4" s="292">
        <f>AVERAGE(I4:K4)</f>
        <v>0.78230864690833035</v>
      </c>
    </row>
    <row r="5" spans="2:12" x14ac:dyDescent="0.2">
      <c r="B5" s="134" t="s">
        <v>41</v>
      </c>
      <c r="C5" s="131"/>
      <c r="D5" s="131"/>
      <c r="E5" s="131"/>
      <c r="F5" s="135">
        <f>+SUM(C5:E5)</f>
        <v>0</v>
      </c>
      <c r="H5" s="134" t="s">
        <v>41</v>
      </c>
      <c r="I5" s="136">
        <f>+C5/C$16</f>
        <v>0</v>
      </c>
      <c r="J5" s="136">
        <f t="shared" ref="J5:J15" si="0">+D5/D$16</f>
        <v>0</v>
      </c>
      <c r="K5" s="136">
        <f t="shared" ref="K5:K15" si="1">+E5/E$16</f>
        <v>0</v>
      </c>
      <c r="L5" s="293">
        <f t="shared" ref="L5:L15" si="2">AVERAGE(I5:K5)</f>
        <v>0</v>
      </c>
    </row>
    <row r="6" spans="2:12" x14ac:dyDescent="0.2">
      <c r="B6" s="134" t="s">
        <v>170</v>
      </c>
      <c r="C6" s="131">
        <v>13.22564</v>
      </c>
      <c r="D6" s="131">
        <v>12.79081</v>
      </c>
      <c r="E6" s="131">
        <v>12.17201</v>
      </c>
      <c r="F6" s="137">
        <f>+SUM(C6:E6)</f>
        <v>38.188459999999999</v>
      </c>
      <c r="H6" s="134" t="s">
        <v>170</v>
      </c>
      <c r="I6" s="136">
        <f t="shared" ref="I6:I15" si="3">+C6/C$16</f>
        <v>8.2271760177449558E-3</v>
      </c>
      <c r="J6" s="136">
        <f t="shared" si="0"/>
        <v>7.8047651376983371E-3</v>
      </c>
      <c r="K6" s="136">
        <f>+E6/E$16</f>
        <v>7.5238778306457726E-3</v>
      </c>
      <c r="L6" s="293">
        <f t="shared" si="2"/>
        <v>7.8519396620296885E-3</v>
      </c>
    </row>
    <row r="7" spans="2:12" x14ac:dyDescent="0.2">
      <c r="B7" s="134" t="s">
        <v>43</v>
      </c>
      <c r="C7" s="131">
        <v>115.86059</v>
      </c>
      <c r="D7" s="131">
        <v>6.39602</v>
      </c>
      <c r="E7" s="131">
        <v>41.498449999999998</v>
      </c>
      <c r="F7" s="137">
        <f>+SUM(C7:E7)</f>
        <v>163.75505999999999</v>
      </c>
      <c r="H7" s="134" t="s">
        <v>43</v>
      </c>
      <c r="I7" s="136">
        <f>+C7/C$16</f>
        <v>7.2072539964022991E-2</v>
      </c>
      <c r="J7" s="136">
        <f t="shared" si="0"/>
        <v>3.9027578328519707E-3</v>
      </c>
      <c r="K7" s="136">
        <f t="shared" si="1"/>
        <v>2.5651414019637022E-2</v>
      </c>
      <c r="L7" s="293">
        <f>AVERAGE(I7:K7)</f>
        <v>3.3875570605503995E-2</v>
      </c>
    </row>
    <row r="8" spans="2:12" x14ac:dyDescent="0.2">
      <c r="B8" s="134" t="s">
        <v>40</v>
      </c>
      <c r="C8" s="131"/>
      <c r="D8" s="131"/>
      <c r="E8" s="131"/>
      <c r="F8" s="137">
        <f t="shared" ref="F8:F13" si="4">+SUM(C8:E8)</f>
        <v>0</v>
      </c>
      <c r="H8" s="134" t="s">
        <v>40</v>
      </c>
      <c r="I8" s="136">
        <f>+C8/C$16</f>
        <v>0</v>
      </c>
      <c r="J8" s="136">
        <f t="shared" ref="J8:K9" si="5">+D8/D$16</f>
        <v>0</v>
      </c>
      <c r="K8" s="136">
        <f t="shared" si="5"/>
        <v>0</v>
      </c>
      <c r="L8" s="293">
        <f t="shared" si="2"/>
        <v>0</v>
      </c>
    </row>
    <row r="9" spans="2:12" x14ac:dyDescent="0.2">
      <c r="B9" s="134" t="s">
        <v>318</v>
      </c>
      <c r="C9" s="131">
        <v>17.911899999999999</v>
      </c>
      <c r="D9" s="131">
        <v>18.934519999999999</v>
      </c>
      <c r="E9" s="131">
        <v>20.826750000000001</v>
      </c>
      <c r="F9" s="137">
        <f>+SUM(C9:E9)</f>
        <v>57.673169999999999</v>
      </c>
      <c r="H9" s="134" t="s">
        <v>318</v>
      </c>
      <c r="I9" s="136">
        <f>+C9/C$16</f>
        <v>1.1142323102114217E-2</v>
      </c>
      <c r="J9" s="136">
        <f t="shared" si="5"/>
        <v>1.1553567099742073E-2</v>
      </c>
      <c r="K9" s="136">
        <f t="shared" si="5"/>
        <v>1.2873627495327545E-2</v>
      </c>
      <c r="L9" s="293">
        <f>AVERAGE(I9:K9)</f>
        <v>1.1856505899061278E-2</v>
      </c>
    </row>
    <row r="10" spans="2:12" x14ac:dyDescent="0.2">
      <c r="B10" s="134" t="s">
        <v>37</v>
      </c>
      <c r="C10" s="131">
        <v>14.92065</v>
      </c>
      <c r="D10" s="131">
        <v>6.8824899999999998</v>
      </c>
      <c r="E10" s="131">
        <v>10.993080000000001</v>
      </c>
      <c r="F10" s="137">
        <f>+SUM(C10:E10)</f>
        <v>32.796219999999998</v>
      </c>
      <c r="H10" s="134" t="s">
        <v>37</v>
      </c>
      <c r="I10" s="136">
        <f>+C10/C$16</f>
        <v>9.2815783469961596E-3</v>
      </c>
      <c r="J10" s="136">
        <f t="shared" si="0"/>
        <v>4.1995947099954904E-3</v>
      </c>
      <c r="K10" s="136">
        <f t="shared" si="1"/>
        <v>6.7951464797116855E-3</v>
      </c>
      <c r="L10" s="293">
        <f t="shared" si="2"/>
        <v>6.7587731789011118E-3</v>
      </c>
    </row>
    <row r="11" spans="2:12" x14ac:dyDescent="0.2">
      <c r="B11" s="134" t="s">
        <v>42</v>
      </c>
      <c r="C11" s="131">
        <v>210.47232</v>
      </c>
      <c r="D11" s="131">
        <v>181.34538000000001</v>
      </c>
      <c r="E11" s="131">
        <v>131.81981999999999</v>
      </c>
      <c r="F11" s="137">
        <f t="shared" si="4"/>
        <v>523.63751999999999</v>
      </c>
      <c r="H11" s="134" t="s">
        <v>42</v>
      </c>
      <c r="I11" s="136">
        <f t="shared" si="3"/>
        <v>0.13092695880903624</v>
      </c>
      <c r="J11" s="136">
        <f>+D11/D$16</f>
        <v>0.11065429786750465</v>
      </c>
      <c r="K11" s="136">
        <f>+E11/E$16</f>
        <v>8.1481712661895286E-2</v>
      </c>
      <c r="L11" s="293">
        <f>AVERAGE(I11:K11)</f>
        <v>0.1076876564461454</v>
      </c>
    </row>
    <row r="12" spans="2:12" x14ac:dyDescent="0.2">
      <c r="B12" s="134" t="s">
        <v>45</v>
      </c>
      <c r="C12" s="131">
        <v>6.2892299999999999</v>
      </c>
      <c r="D12" s="131">
        <v>5.8968999999999996</v>
      </c>
      <c r="E12" s="131">
        <v>6.1064600000000002</v>
      </c>
      <c r="F12" s="137">
        <f t="shared" si="4"/>
        <v>18.292589999999997</v>
      </c>
      <c r="H12" s="134" t="s">
        <v>45</v>
      </c>
      <c r="I12" s="136">
        <f t="shared" si="3"/>
        <v>3.9122947718282144E-3</v>
      </c>
      <c r="J12" s="136">
        <f t="shared" si="0"/>
        <v>3.5982021107727595E-3</v>
      </c>
      <c r="K12" s="136">
        <f t="shared" si="1"/>
        <v>3.7745827531956663E-3</v>
      </c>
      <c r="L12" s="293">
        <f t="shared" si="2"/>
        <v>3.7616932119322131E-3</v>
      </c>
    </row>
    <row r="13" spans="2:12" x14ac:dyDescent="0.2">
      <c r="B13" s="134" t="s">
        <v>168</v>
      </c>
      <c r="C13" s="131"/>
      <c r="D13" s="131"/>
      <c r="E13" s="131"/>
      <c r="F13" s="135">
        <f t="shared" si="4"/>
        <v>0</v>
      </c>
      <c r="H13" s="134" t="s">
        <v>168</v>
      </c>
      <c r="I13" s="136">
        <f>+C13/C$16</f>
        <v>0</v>
      </c>
      <c r="J13" s="136">
        <f>+D13/D$16</f>
        <v>0</v>
      </c>
      <c r="K13" s="136">
        <f t="shared" si="1"/>
        <v>0</v>
      </c>
      <c r="L13" s="293">
        <f>AVERAGE(I13:K13)</f>
        <v>0</v>
      </c>
    </row>
    <row r="14" spans="2:12" x14ac:dyDescent="0.2">
      <c r="B14" s="134" t="s">
        <v>167</v>
      </c>
      <c r="C14" s="131"/>
      <c r="D14" s="131"/>
      <c r="E14" s="131"/>
      <c r="F14" s="135">
        <f>+SUM(C14:E14)</f>
        <v>0</v>
      </c>
      <c r="H14" s="134" t="s">
        <v>167</v>
      </c>
      <c r="I14" s="136">
        <f t="shared" si="3"/>
        <v>0</v>
      </c>
      <c r="J14" s="136">
        <f>+D14/D$16</f>
        <v>0</v>
      </c>
      <c r="K14" s="136">
        <f>+E14/E$16</f>
        <v>0</v>
      </c>
      <c r="L14" s="293">
        <f t="shared" si="2"/>
        <v>0</v>
      </c>
    </row>
    <row r="15" spans="2:12" x14ac:dyDescent="0.2">
      <c r="B15" s="134" t="s">
        <v>171</v>
      </c>
      <c r="C15" s="131">
        <v>61.851649999999999</v>
      </c>
      <c r="D15" s="131">
        <v>75.192859999999996</v>
      </c>
      <c r="E15" s="131">
        <v>86.293350000000004</v>
      </c>
      <c r="F15" s="138">
        <f>+SUM(C15:E15)</f>
        <v>223.33786000000001</v>
      </c>
      <c r="H15" s="139" t="s">
        <v>171</v>
      </c>
      <c r="I15" s="140">
        <f t="shared" si="3"/>
        <v>3.8475598272594357E-2</v>
      </c>
      <c r="J15" s="140">
        <f t="shared" si="0"/>
        <v>4.5881583131313165E-2</v>
      </c>
      <c r="K15" s="140">
        <f t="shared" si="1"/>
        <v>5.3340460860380197E-2</v>
      </c>
      <c r="L15" s="294">
        <f t="shared" si="2"/>
        <v>4.5899214088095906E-2</v>
      </c>
    </row>
    <row r="16" spans="2:12" x14ac:dyDescent="0.2">
      <c r="B16" s="141" t="s">
        <v>66</v>
      </c>
      <c r="C16" s="142">
        <v>1607.5552500000003</v>
      </c>
      <c r="D16" s="142">
        <v>1638.8462399999999</v>
      </c>
      <c r="E16" s="142">
        <v>1617.7841099999998</v>
      </c>
      <c r="F16" s="142">
        <f>SUM(F4:F15)</f>
        <v>4864.1855999999998</v>
      </c>
      <c r="H16" s="143" t="s">
        <v>66</v>
      </c>
      <c r="I16" s="144">
        <f>C16/$F$16</f>
        <v>0.33048805744583437</v>
      </c>
      <c r="J16" s="144">
        <f>D16/$F$16</f>
        <v>0.33692099248844448</v>
      </c>
      <c r="K16" s="144">
        <f>E16/$F$16</f>
        <v>0.33259095006572115</v>
      </c>
      <c r="L16" s="144"/>
    </row>
  </sheetData>
  <mergeCells count="2">
    <mergeCell ref="B2:F2"/>
    <mergeCell ref="H2:L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D9"/>
  <sheetViews>
    <sheetView workbookViewId="0">
      <selection activeCell="J1" sqref="J1"/>
    </sheetView>
  </sheetViews>
  <sheetFormatPr baseColWidth="10" defaultRowHeight="12" x14ac:dyDescent="0.2"/>
  <cols>
    <col min="1" max="1" width="11.42578125" style="27"/>
    <col min="2" max="2" width="16.5703125" style="27" bestFit="1" customWidth="1"/>
    <col min="3" max="3" width="18.7109375" style="27" bestFit="1" customWidth="1"/>
    <col min="4" max="4" width="13" style="27" bestFit="1" customWidth="1"/>
    <col min="5" max="16384" width="11.42578125" style="27"/>
  </cols>
  <sheetData>
    <row r="1" spans="2:4" x14ac:dyDescent="0.2">
      <c r="B1" s="27" t="s">
        <v>366</v>
      </c>
    </row>
    <row r="3" spans="2:4" x14ac:dyDescent="0.2">
      <c r="B3" s="145" t="s">
        <v>84</v>
      </c>
      <c r="C3" s="146" t="s">
        <v>70</v>
      </c>
      <c r="D3" s="146" t="s">
        <v>71</v>
      </c>
    </row>
    <row r="4" spans="2:4" x14ac:dyDescent="0.2">
      <c r="B4" s="147" t="s">
        <v>69</v>
      </c>
      <c r="C4" s="602">
        <v>0</v>
      </c>
      <c r="D4" s="149">
        <f>+C4/$C$8</f>
        <v>0</v>
      </c>
    </row>
    <row r="5" spans="2:4" x14ac:dyDescent="0.2">
      <c r="B5" s="147" t="s">
        <v>72</v>
      </c>
      <c r="C5" s="148">
        <v>7.3226199999999997</v>
      </c>
      <c r="D5" s="149">
        <f>+C5/$C$8</f>
        <v>1.3984140058420955E-2</v>
      </c>
    </row>
    <row r="6" spans="2:4" x14ac:dyDescent="0.2">
      <c r="B6" s="147" t="s">
        <v>601</v>
      </c>
      <c r="C6" s="148">
        <v>401.11533999999989</v>
      </c>
      <c r="D6" s="149">
        <f>+C6/$C$8</f>
        <v>0.76601723073724159</v>
      </c>
    </row>
    <row r="7" spans="2:4" x14ac:dyDescent="0.2">
      <c r="B7" s="147" t="s">
        <v>448</v>
      </c>
      <c r="C7" s="148">
        <v>115.19953</v>
      </c>
      <c r="D7" s="149">
        <f>+C7/$C$8</f>
        <v>0.21999862920433758</v>
      </c>
    </row>
    <row r="8" spans="2:4" x14ac:dyDescent="0.2">
      <c r="B8" s="145" t="s">
        <v>48</v>
      </c>
      <c r="C8" s="150">
        <f>+SUM(C4:C7)</f>
        <v>523.63748999999984</v>
      </c>
      <c r="D8" s="151">
        <f>+SUM(D4:D7)</f>
        <v>1.0000000000000002</v>
      </c>
    </row>
    <row r="9" spans="2:4" x14ac:dyDescent="0.2">
      <c r="C9" s="152"/>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95"/>
  <sheetViews>
    <sheetView zoomScaleNormal="100" workbookViewId="0">
      <pane ySplit="2" topLeftCell="A3" activePane="bottomLeft" state="frozen"/>
      <selection activeCell="S46" sqref="S46"/>
      <selection pane="bottomLeft" activeCell="S38" sqref="S38"/>
    </sheetView>
  </sheetViews>
  <sheetFormatPr baseColWidth="10" defaultRowHeight="12" x14ac:dyDescent="0.2"/>
  <cols>
    <col min="1" max="1" width="10" style="153" bestFit="1" customWidth="1"/>
    <col min="2" max="2" width="7.140625" style="153" customWidth="1"/>
    <col min="3" max="3" width="2.7109375" style="153" bestFit="1" customWidth="1"/>
    <col min="4" max="4" width="18.140625" style="153" customWidth="1"/>
    <col min="5" max="7" width="18.140625" style="93" customWidth="1"/>
    <col min="8" max="8" width="7.42578125" style="27" customWidth="1"/>
    <col min="9" max="16384" width="11.42578125" style="27"/>
  </cols>
  <sheetData>
    <row r="1" spans="1:8" x14ac:dyDescent="0.2">
      <c r="A1" s="153" t="s">
        <v>70</v>
      </c>
      <c r="D1" s="153">
        <f>+SUM(D3:D94)</f>
        <v>401.11533999999989</v>
      </c>
      <c r="E1" s="153">
        <f t="shared" ref="E1:F1" si="0">+SUM(E3:E94)</f>
        <v>0</v>
      </c>
      <c r="F1" s="153">
        <f t="shared" si="0"/>
        <v>7.3226199999999997</v>
      </c>
      <c r="G1" s="153">
        <f>+SUM(G3:G94)</f>
        <v>115.19953</v>
      </c>
    </row>
    <row r="2" spans="1:8" x14ac:dyDescent="0.2">
      <c r="D2" s="155" t="s">
        <v>601</v>
      </c>
      <c r="E2" s="156" t="s">
        <v>69</v>
      </c>
      <c r="F2" s="156" t="s">
        <v>68</v>
      </c>
      <c r="G2" s="156" t="s">
        <v>448</v>
      </c>
    </row>
    <row r="3" spans="1:8" x14ac:dyDescent="0.2">
      <c r="A3" s="154" t="s">
        <v>457</v>
      </c>
      <c r="B3" s="154"/>
      <c r="C3" s="154">
        <v>1</v>
      </c>
      <c r="D3" s="155">
        <v>4.6829999999999998</v>
      </c>
      <c r="E3" s="156">
        <v>0</v>
      </c>
      <c r="F3" s="156">
        <v>0</v>
      </c>
      <c r="G3" s="156">
        <v>0</v>
      </c>
    </row>
    <row r="4" spans="1:8" x14ac:dyDescent="0.2">
      <c r="A4" s="154"/>
      <c r="B4" s="154"/>
      <c r="C4" s="154">
        <v>2</v>
      </c>
      <c r="D4" s="155">
        <v>4.4338899999999999</v>
      </c>
      <c r="E4" s="156">
        <v>0</v>
      </c>
      <c r="F4" s="156">
        <v>0</v>
      </c>
      <c r="G4" s="156">
        <v>0</v>
      </c>
      <c r="H4" s="26"/>
    </row>
    <row r="5" spans="1:8" x14ac:dyDescent="0.2">
      <c r="A5" s="154"/>
      <c r="B5" s="154"/>
      <c r="C5" s="154">
        <v>3</v>
      </c>
      <c r="D5" s="155">
        <v>4.5069999999999997</v>
      </c>
      <c r="E5" s="156">
        <v>0</v>
      </c>
      <c r="F5" s="156">
        <v>0</v>
      </c>
      <c r="G5" s="156">
        <v>0</v>
      </c>
      <c r="H5" s="26"/>
    </row>
    <row r="6" spans="1:8" x14ac:dyDescent="0.2">
      <c r="A6" s="154"/>
      <c r="B6" s="154"/>
      <c r="C6" s="154">
        <v>4</v>
      </c>
      <c r="D6" s="155">
        <v>4.9489999999999998</v>
      </c>
      <c r="E6" s="156">
        <v>0</v>
      </c>
      <c r="F6" s="156">
        <v>2.0950000000000002</v>
      </c>
      <c r="G6" s="156">
        <v>0</v>
      </c>
      <c r="H6" s="26"/>
    </row>
    <row r="7" spans="1:8" x14ac:dyDescent="0.2">
      <c r="A7" s="154"/>
      <c r="B7" s="154"/>
      <c r="C7" s="154">
        <v>5</v>
      </c>
      <c r="D7" s="155">
        <v>4.12</v>
      </c>
      <c r="E7" s="156">
        <v>0</v>
      </c>
      <c r="F7" s="156">
        <v>2.7716999999999996</v>
      </c>
      <c r="G7" s="156">
        <v>0</v>
      </c>
      <c r="H7" s="26"/>
    </row>
    <row r="8" spans="1:8" x14ac:dyDescent="0.2">
      <c r="A8" s="154"/>
      <c r="B8" s="154">
        <v>6</v>
      </c>
      <c r="C8" s="154">
        <v>6</v>
      </c>
      <c r="D8" s="155">
        <v>4.375</v>
      </c>
      <c r="E8" s="156">
        <v>0</v>
      </c>
      <c r="F8" s="156">
        <v>0.11221999999999999</v>
      </c>
      <c r="G8" s="156">
        <v>0</v>
      </c>
      <c r="H8" s="26"/>
    </row>
    <row r="9" spans="1:8" x14ac:dyDescent="0.2">
      <c r="A9" s="154"/>
      <c r="B9" s="154"/>
      <c r="C9" s="154">
        <v>7</v>
      </c>
      <c r="D9" s="155">
        <v>6.1259999999999994</v>
      </c>
      <c r="E9" s="156">
        <v>0</v>
      </c>
      <c r="F9" s="156">
        <v>2.3437000000000001</v>
      </c>
      <c r="G9" s="156">
        <v>0</v>
      </c>
      <c r="H9" s="26"/>
    </row>
    <row r="10" spans="1:8" x14ac:dyDescent="0.2">
      <c r="A10" s="154"/>
      <c r="B10" s="154"/>
      <c r="C10" s="154">
        <v>8</v>
      </c>
      <c r="D10" s="155">
        <v>5.8660000000000005</v>
      </c>
      <c r="E10" s="156">
        <v>0</v>
      </c>
      <c r="F10" s="156">
        <v>0</v>
      </c>
      <c r="G10" s="156">
        <v>0</v>
      </c>
      <c r="H10" s="26"/>
    </row>
    <row r="11" spans="1:8" x14ac:dyDescent="0.2">
      <c r="A11" s="154"/>
      <c r="B11" s="154"/>
      <c r="C11" s="154">
        <v>9</v>
      </c>
      <c r="D11" s="155">
        <v>7.7621000000000002</v>
      </c>
      <c r="E11" s="156">
        <v>0</v>
      </c>
      <c r="F11" s="156">
        <v>0</v>
      </c>
      <c r="G11" s="156">
        <v>0</v>
      </c>
      <c r="H11" s="26"/>
    </row>
    <row r="12" spans="1:8" x14ac:dyDescent="0.2">
      <c r="A12" s="154"/>
      <c r="B12" s="154"/>
      <c r="C12" s="154">
        <v>10</v>
      </c>
      <c r="D12" s="155">
        <v>7.5409600000000001</v>
      </c>
      <c r="E12" s="156">
        <v>0</v>
      </c>
      <c r="F12" s="156">
        <v>0</v>
      </c>
      <c r="G12" s="156">
        <v>0</v>
      </c>
      <c r="H12" s="26"/>
    </row>
    <row r="13" spans="1:8" x14ac:dyDescent="0.2">
      <c r="A13" s="154"/>
      <c r="B13" s="154"/>
      <c r="C13" s="154">
        <v>11</v>
      </c>
      <c r="D13" s="155">
        <v>7.9955600000000002</v>
      </c>
      <c r="E13" s="156">
        <v>0</v>
      </c>
      <c r="F13" s="156">
        <v>0</v>
      </c>
      <c r="G13" s="156">
        <v>0</v>
      </c>
      <c r="H13" s="26"/>
    </row>
    <row r="14" spans="1:8" x14ac:dyDescent="0.2">
      <c r="A14" s="154"/>
      <c r="B14" s="154"/>
      <c r="C14" s="154">
        <v>12</v>
      </c>
      <c r="D14" s="155">
        <v>7.0608400000000007</v>
      </c>
      <c r="E14" s="155">
        <v>0</v>
      </c>
      <c r="F14" s="156">
        <v>0</v>
      </c>
      <c r="G14" s="156">
        <v>0</v>
      </c>
      <c r="H14" s="26"/>
    </row>
    <row r="15" spans="1:8" x14ac:dyDescent="0.2">
      <c r="A15" s="154"/>
      <c r="B15" s="154">
        <v>13</v>
      </c>
      <c r="C15" s="154">
        <v>13</v>
      </c>
      <c r="D15" s="155">
        <v>2.7435700000000001</v>
      </c>
      <c r="E15" s="155">
        <v>0</v>
      </c>
      <c r="F15" s="156">
        <v>0</v>
      </c>
      <c r="G15" s="156">
        <v>0</v>
      </c>
      <c r="H15" s="26"/>
    </row>
    <row r="16" spans="1:8" x14ac:dyDescent="0.2">
      <c r="A16" s="154"/>
      <c r="B16" s="154"/>
      <c r="C16" s="154">
        <v>14</v>
      </c>
      <c r="D16" s="155">
        <v>1.4046099999999999</v>
      </c>
      <c r="E16" s="155">
        <v>0</v>
      </c>
      <c r="F16" s="156">
        <v>0</v>
      </c>
      <c r="G16" s="156">
        <v>0</v>
      </c>
      <c r="H16" s="26"/>
    </row>
    <row r="17" spans="1:8" x14ac:dyDescent="0.2">
      <c r="A17" s="154"/>
      <c r="B17" s="154"/>
      <c r="C17" s="154">
        <v>15</v>
      </c>
      <c r="D17" s="155">
        <v>6.3419399999999992</v>
      </c>
      <c r="E17" s="155">
        <v>0</v>
      </c>
      <c r="F17" s="156">
        <v>0</v>
      </c>
      <c r="G17" s="156">
        <v>0</v>
      </c>
      <c r="H17" s="26"/>
    </row>
    <row r="18" spans="1:8" x14ac:dyDescent="0.2">
      <c r="A18" s="154"/>
      <c r="B18" s="154"/>
      <c r="C18" s="154">
        <v>16</v>
      </c>
      <c r="D18" s="155">
        <v>5.7753899999999998</v>
      </c>
      <c r="E18" s="155">
        <v>0</v>
      </c>
      <c r="F18" s="156">
        <v>0</v>
      </c>
      <c r="G18" s="156">
        <v>0</v>
      </c>
      <c r="H18" s="26"/>
    </row>
    <row r="19" spans="1:8" x14ac:dyDescent="0.2">
      <c r="A19" s="154"/>
      <c r="B19" s="154"/>
      <c r="C19" s="154">
        <v>17</v>
      </c>
      <c r="D19" s="155">
        <v>4.8923899999999998</v>
      </c>
      <c r="E19" s="155">
        <v>0</v>
      </c>
      <c r="F19" s="156">
        <v>0</v>
      </c>
      <c r="G19" s="156">
        <v>0</v>
      </c>
      <c r="H19" s="26"/>
    </row>
    <row r="20" spans="1:8" x14ac:dyDescent="0.2">
      <c r="A20" s="154"/>
      <c r="B20" s="154"/>
      <c r="C20" s="154">
        <v>18</v>
      </c>
      <c r="D20" s="155">
        <v>6.2257899999999999</v>
      </c>
      <c r="E20" s="156">
        <v>0</v>
      </c>
      <c r="F20" s="156">
        <v>0</v>
      </c>
      <c r="G20" s="156">
        <v>1.8100000000000002E-2</v>
      </c>
      <c r="H20" s="26"/>
    </row>
    <row r="21" spans="1:8" x14ac:dyDescent="0.2">
      <c r="A21" s="154"/>
      <c r="B21" s="154"/>
      <c r="C21" s="154">
        <v>19</v>
      </c>
      <c r="D21" s="155">
        <v>5.9049399999999999</v>
      </c>
      <c r="E21" s="156">
        <v>0</v>
      </c>
      <c r="F21" s="156">
        <v>0</v>
      </c>
      <c r="G21" s="156">
        <v>0.77839000000000003</v>
      </c>
      <c r="H21" s="26"/>
    </row>
    <row r="22" spans="1:8" x14ac:dyDescent="0.2">
      <c r="A22" s="154"/>
      <c r="B22" s="154">
        <v>20</v>
      </c>
      <c r="C22" s="154">
        <v>20</v>
      </c>
      <c r="D22" s="155">
        <v>8.1085700000000003</v>
      </c>
      <c r="E22" s="156">
        <v>0</v>
      </c>
      <c r="F22" s="156">
        <v>0</v>
      </c>
      <c r="G22" s="156">
        <v>0.88721000000000005</v>
      </c>
      <c r="H22" s="26"/>
    </row>
    <row r="23" spans="1:8" x14ac:dyDescent="0.2">
      <c r="A23" s="154"/>
      <c r="B23" s="154"/>
      <c r="C23" s="154">
        <v>21</v>
      </c>
      <c r="D23" s="155">
        <v>8.2805300000000006</v>
      </c>
      <c r="E23" s="156">
        <v>0</v>
      </c>
      <c r="F23" s="156">
        <v>0</v>
      </c>
      <c r="G23" s="156">
        <v>0</v>
      </c>
      <c r="H23" s="26"/>
    </row>
    <row r="24" spans="1:8" x14ac:dyDescent="0.2">
      <c r="A24" s="154"/>
      <c r="B24" s="154"/>
      <c r="C24" s="154">
        <v>22</v>
      </c>
      <c r="D24" s="155">
        <v>7.0333800000000002</v>
      </c>
      <c r="E24" s="156">
        <v>0</v>
      </c>
      <c r="F24" s="156">
        <v>0</v>
      </c>
      <c r="G24" s="156">
        <v>0</v>
      </c>
      <c r="H24" s="26"/>
    </row>
    <row r="25" spans="1:8" x14ac:dyDescent="0.2">
      <c r="A25" s="154"/>
      <c r="B25" s="154"/>
      <c r="C25" s="154">
        <v>23</v>
      </c>
      <c r="D25" s="155">
        <v>7.7149999999999999</v>
      </c>
      <c r="E25" s="156">
        <v>0</v>
      </c>
      <c r="F25" s="156">
        <v>0</v>
      </c>
      <c r="G25" s="156">
        <v>0</v>
      </c>
      <c r="H25" s="26"/>
    </row>
    <row r="26" spans="1:8" x14ac:dyDescent="0.2">
      <c r="A26" s="154"/>
      <c r="B26" s="154"/>
      <c r="C26" s="154">
        <v>24</v>
      </c>
      <c r="D26" s="155">
        <v>5.1719999999999997</v>
      </c>
      <c r="E26" s="156">
        <v>0</v>
      </c>
      <c r="F26" s="156">
        <v>0</v>
      </c>
      <c r="G26" s="156">
        <v>0</v>
      </c>
      <c r="H26" s="26"/>
    </row>
    <row r="27" spans="1:8" x14ac:dyDescent="0.2">
      <c r="A27" s="154"/>
      <c r="B27" s="154"/>
      <c r="C27" s="154">
        <v>25</v>
      </c>
      <c r="D27" s="155">
        <v>5.3819999999999997</v>
      </c>
      <c r="E27" s="156">
        <v>0</v>
      </c>
      <c r="F27" s="156">
        <v>0</v>
      </c>
      <c r="G27" s="156">
        <v>0.66481000000000001</v>
      </c>
      <c r="H27" s="26"/>
    </row>
    <row r="28" spans="1:8" x14ac:dyDescent="0.2">
      <c r="A28" s="154"/>
      <c r="B28" s="154"/>
      <c r="C28" s="154">
        <v>26</v>
      </c>
      <c r="D28" s="155">
        <v>7.0670000000000002</v>
      </c>
      <c r="E28" s="156">
        <v>0</v>
      </c>
      <c r="F28" s="156">
        <v>0</v>
      </c>
      <c r="G28" s="156">
        <v>0.59101999999999999</v>
      </c>
      <c r="H28" s="26"/>
    </row>
    <row r="29" spans="1:8" x14ac:dyDescent="0.2">
      <c r="A29" s="154"/>
      <c r="B29" s="154">
        <v>27</v>
      </c>
      <c r="C29" s="154">
        <v>27</v>
      </c>
      <c r="D29" s="155">
        <v>6.1260000000000003</v>
      </c>
      <c r="E29" s="156">
        <v>0</v>
      </c>
      <c r="F29" s="156">
        <v>0</v>
      </c>
      <c r="G29" s="156">
        <v>2.3417699999999999</v>
      </c>
      <c r="H29" s="26"/>
    </row>
    <row r="30" spans="1:8" x14ac:dyDescent="0.2">
      <c r="A30" s="154"/>
      <c r="B30" s="154"/>
      <c r="C30" s="154">
        <v>28</v>
      </c>
      <c r="D30" s="155">
        <v>7.3050000000000006</v>
      </c>
      <c r="E30" s="156">
        <v>0</v>
      </c>
      <c r="F30" s="156">
        <v>0</v>
      </c>
      <c r="G30" s="156">
        <v>4.1194100000000002</v>
      </c>
      <c r="H30" s="26"/>
    </row>
    <row r="31" spans="1:8" x14ac:dyDescent="0.2">
      <c r="A31" s="154"/>
      <c r="B31" s="154"/>
      <c r="C31" s="154">
        <v>29</v>
      </c>
      <c r="D31" s="155">
        <v>7.3070000000000004</v>
      </c>
      <c r="E31" s="156">
        <v>0</v>
      </c>
      <c r="F31" s="156">
        <v>0</v>
      </c>
      <c r="G31" s="156">
        <v>3.1801599999999999</v>
      </c>
      <c r="H31" s="26"/>
    </row>
    <row r="32" spans="1:8" x14ac:dyDescent="0.2">
      <c r="A32" s="154"/>
      <c r="B32" s="154"/>
      <c r="C32" s="154">
        <v>30</v>
      </c>
      <c r="D32" s="155">
        <v>8.7050000000000001</v>
      </c>
      <c r="E32" s="156">
        <v>0</v>
      </c>
      <c r="F32" s="156">
        <v>0</v>
      </c>
      <c r="G32" s="156">
        <v>1.3791800000000001</v>
      </c>
      <c r="H32" s="26"/>
    </row>
    <row r="33" spans="1:8" x14ac:dyDescent="0.2">
      <c r="A33" s="154"/>
      <c r="B33" s="154"/>
      <c r="C33" s="154">
        <v>31</v>
      </c>
      <c r="D33" s="155">
        <v>6.0150000000000006</v>
      </c>
      <c r="E33" s="156">
        <v>0</v>
      </c>
      <c r="F33" s="156">
        <v>0</v>
      </c>
      <c r="G33" s="156">
        <v>2.26519</v>
      </c>
      <c r="H33" s="572"/>
    </row>
    <row r="34" spans="1:8" x14ac:dyDescent="0.2">
      <c r="A34" s="580" t="s">
        <v>458</v>
      </c>
      <c r="B34" s="580"/>
      <c r="C34" s="580">
        <v>1</v>
      </c>
      <c r="D34" s="581">
        <v>3.4409999999999998</v>
      </c>
      <c r="E34" s="582">
        <v>0</v>
      </c>
      <c r="F34" s="582">
        <v>0</v>
      </c>
      <c r="G34" s="582">
        <v>2.1148799999999999</v>
      </c>
      <c r="H34" s="26"/>
    </row>
    <row r="35" spans="1:8" x14ac:dyDescent="0.2">
      <c r="A35" s="154"/>
      <c r="B35" s="154"/>
      <c r="C35" s="154">
        <v>2</v>
      </c>
      <c r="D35" s="155">
        <v>2.3360000000000003</v>
      </c>
      <c r="E35" s="156">
        <v>0</v>
      </c>
      <c r="F35" s="156">
        <v>0</v>
      </c>
      <c r="G35" s="156">
        <v>2.4200300000000001</v>
      </c>
      <c r="H35" s="26"/>
    </row>
    <row r="36" spans="1:8" x14ac:dyDescent="0.2">
      <c r="A36" s="154"/>
      <c r="B36" s="154"/>
      <c r="C36" s="154">
        <v>3</v>
      </c>
      <c r="D36" s="155">
        <v>0.65200000000000002</v>
      </c>
      <c r="E36" s="156">
        <v>0</v>
      </c>
      <c r="F36" s="156">
        <v>0</v>
      </c>
      <c r="G36" s="156">
        <v>2.3055700000000003</v>
      </c>
      <c r="H36" s="26"/>
    </row>
    <row r="37" spans="1:8" x14ac:dyDescent="0.2">
      <c r="A37" s="154"/>
      <c r="B37" s="154"/>
      <c r="C37" s="154">
        <v>4</v>
      </c>
      <c r="D37" s="155">
        <v>2.68</v>
      </c>
      <c r="E37" s="156">
        <v>0</v>
      </c>
      <c r="F37" s="156">
        <v>0</v>
      </c>
      <c r="G37" s="156">
        <v>1.7657700000000001</v>
      </c>
      <c r="H37" s="26"/>
    </row>
    <row r="38" spans="1:8" x14ac:dyDescent="0.2">
      <c r="A38" s="154"/>
      <c r="B38" s="154"/>
      <c r="C38" s="154">
        <v>5</v>
      </c>
      <c r="D38" s="155">
        <v>3.8410000000000002</v>
      </c>
      <c r="E38" s="156">
        <v>0</v>
      </c>
      <c r="F38" s="156">
        <v>0</v>
      </c>
      <c r="G38" s="156">
        <v>2.2643200000000001</v>
      </c>
      <c r="H38" s="26"/>
    </row>
    <row r="39" spans="1:8" x14ac:dyDescent="0.2">
      <c r="A39" s="154"/>
      <c r="B39" s="154">
        <v>6</v>
      </c>
      <c r="C39" s="154">
        <v>6</v>
      </c>
      <c r="D39" s="155">
        <v>3.9180000000000001</v>
      </c>
      <c r="E39" s="156">
        <v>0</v>
      </c>
      <c r="F39" s="156">
        <v>0</v>
      </c>
      <c r="G39" s="156">
        <v>2.2541799999999999</v>
      </c>
      <c r="H39" s="26"/>
    </row>
    <row r="40" spans="1:8" x14ac:dyDescent="0.2">
      <c r="A40" s="154"/>
      <c r="B40" s="154"/>
      <c r="C40" s="154">
        <v>7</v>
      </c>
      <c r="D40" s="155">
        <v>3.7020399999999998</v>
      </c>
      <c r="E40" s="156">
        <v>0</v>
      </c>
      <c r="F40" s="156">
        <v>0</v>
      </c>
      <c r="G40" s="156">
        <v>2.26098</v>
      </c>
      <c r="H40" s="26"/>
    </row>
    <row r="41" spans="1:8" x14ac:dyDescent="0.2">
      <c r="A41" s="154"/>
      <c r="B41" s="154"/>
      <c r="C41" s="154">
        <v>8</v>
      </c>
      <c r="D41" s="155">
        <v>4.5881999999999996</v>
      </c>
      <c r="E41" s="156">
        <v>0</v>
      </c>
      <c r="F41" s="156">
        <v>0</v>
      </c>
      <c r="G41" s="156">
        <v>1.2226900000000001</v>
      </c>
      <c r="H41" s="26"/>
    </row>
    <row r="42" spans="1:8" x14ac:dyDescent="0.2">
      <c r="A42" s="154"/>
      <c r="B42" s="154"/>
      <c r="C42" s="154">
        <v>9</v>
      </c>
      <c r="D42" s="155">
        <v>3.7648699999999997</v>
      </c>
      <c r="E42" s="156">
        <v>0</v>
      </c>
      <c r="F42" s="156">
        <v>0</v>
      </c>
      <c r="G42" s="156">
        <v>0.46737000000000001</v>
      </c>
      <c r="H42" s="26"/>
    </row>
    <row r="43" spans="1:8" x14ac:dyDescent="0.2">
      <c r="A43" s="154"/>
      <c r="B43" s="154"/>
      <c r="C43" s="154">
        <v>10</v>
      </c>
      <c r="D43" s="155">
        <v>4.3150500000000003</v>
      </c>
      <c r="E43" s="156">
        <v>0</v>
      </c>
      <c r="F43" s="156">
        <v>0</v>
      </c>
      <c r="G43" s="156">
        <v>0.71794999999999998</v>
      </c>
      <c r="H43" s="26"/>
    </row>
    <row r="44" spans="1:8" x14ac:dyDescent="0.2">
      <c r="A44" s="154"/>
      <c r="B44" s="154"/>
      <c r="C44" s="154">
        <v>11</v>
      </c>
      <c r="D44" s="155">
        <v>5.1396899999999999</v>
      </c>
      <c r="E44" s="156">
        <v>0</v>
      </c>
      <c r="F44" s="156">
        <v>0</v>
      </c>
      <c r="G44" s="156">
        <v>0</v>
      </c>
      <c r="H44" s="26"/>
    </row>
    <row r="45" spans="1:8" x14ac:dyDescent="0.2">
      <c r="A45" s="154"/>
      <c r="B45" s="154"/>
      <c r="C45" s="154">
        <v>12</v>
      </c>
      <c r="D45" s="155">
        <v>4.5061299999999997</v>
      </c>
      <c r="E45" s="156">
        <v>0</v>
      </c>
      <c r="F45" s="156">
        <v>0</v>
      </c>
      <c r="G45" s="156">
        <v>2.2037900000000001</v>
      </c>
      <c r="H45" s="26"/>
    </row>
    <row r="46" spans="1:8" x14ac:dyDescent="0.2">
      <c r="A46" s="154"/>
      <c r="B46" s="154">
        <v>13</v>
      </c>
      <c r="C46" s="154">
        <v>13</v>
      </c>
      <c r="D46" s="155">
        <v>8.7704400000000007</v>
      </c>
      <c r="E46" s="156">
        <v>0</v>
      </c>
      <c r="F46" s="156">
        <v>0</v>
      </c>
      <c r="G46" s="156">
        <v>2.3112300000000001</v>
      </c>
      <c r="H46" s="26"/>
    </row>
    <row r="47" spans="1:8" x14ac:dyDescent="0.2">
      <c r="A47" s="154"/>
      <c r="B47" s="154"/>
      <c r="C47" s="154">
        <v>14</v>
      </c>
      <c r="D47" s="155">
        <v>5.3320000000000007</v>
      </c>
      <c r="E47" s="156">
        <v>0</v>
      </c>
      <c r="F47" s="156">
        <v>0</v>
      </c>
      <c r="G47" s="156">
        <v>2.1767300000000001</v>
      </c>
    </row>
    <row r="48" spans="1:8" x14ac:dyDescent="0.2">
      <c r="A48" s="154"/>
      <c r="B48" s="154"/>
      <c r="C48" s="154">
        <v>15</v>
      </c>
      <c r="D48" s="155">
        <v>5.0776300000000001</v>
      </c>
      <c r="E48" s="156">
        <v>0</v>
      </c>
      <c r="F48" s="156">
        <v>0</v>
      </c>
      <c r="G48" s="156">
        <v>2.9073000000000002</v>
      </c>
      <c r="H48" s="26"/>
    </row>
    <row r="49" spans="1:8" x14ac:dyDescent="0.2">
      <c r="A49" s="154"/>
      <c r="B49" s="154"/>
      <c r="C49" s="154">
        <v>16</v>
      </c>
      <c r="D49" s="155">
        <v>6.5830000000000002</v>
      </c>
      <c r="E49" s="156">
        <v>0</v>
      </c>
      <c r="F49" s="156">
        <v>0</v>
      </c>
      <c r="G49" s="156">
        <v>2.6051899999999999</v>
      </c>
      <c r="H49" s="26"/>
    </row>
    <row r="50" spans="1:8" x14ac:dyDescent="0.2">
      <c r="A50" s="154"/>
      <c r="B50" s="154"/>
      <c r="C50" s="154">
        <v>17</v>
      </c>
      <c r="D50" s="155">
        <v>3.51267</v>
      </c>
      <c r="E50" s="156">
        <v>0</v>
      </c>
      <c r="F50" s="156">
        <v>0</v>
      </c>
      <c r="G50" s="156">
        <v>1.79057</v>
      </c>
      <c r="H50" s="26"/>
    </row>
    <row r="51" spans="1:8" x14ac:dyDescent="0.2">
      <c r="A51" s="154"/>
      <c r="B51" s="154"/>
      <c r="C51" s="154">
        <v>18</v>
      </c>
      <c r="D51" s="155">
        <v>3.0653199999999998</v>
      </c>
      <c r="E51" s="156">
        <v>0</v>
      </c>
      <c r="F51" s="156">
        <v>0</v>
      </c>
      <c r="G51" s="156">
        <v>1.9176800000000001</v>
      </c>
      <c r="H51" s="26"/>
    </row>
    <row r="52" spans="1:8" x14ac:dyDescent="0.2">
      <c r="A52" s="154"/>
      <c r="B52" s="154"/>
      <c r="C52" s="154">
        <v>19</v>
      </c>
      <c r="D52" s="155">
        <v>3.5729999999999995</v>
      </c>
      <c r="E52" s="156">
        <v>0</v>
      </c>
      <c r="F52" s="156">
        <v>0</v>
      </c>
      <c r="G52" s="156">
        <v>1.5405199999999999</v>
      </c>
      <c r="H52" s="26"/>
    </row>
    <row r="53" spans="1:8" x14ac:dyDescent="0.2">
      <c r="A53" s="154"/>
      <c r="B53" s="154">
        <v>20</v>
      </c>
      <c r="C53" s="154">
        <v>20</v>
      </c>
      <c r="D53" s="155">
        <v>4.0419999999999998</v>
      </c>
      <c r="E53" s="156">
        <v>0</v>
      </c>
      <c r="F53" s="156">
        <v>0</v>
      </c>
      <c r="G53" s="156">
        <v>2.2465899999999999</v>
      </c>
      <c r="H53" s="26"/>
    </row>
    <row r="54" spans="1:8" x14ac:dyDescent="0.2">
      <c r="A54" s="154"/>
      <c r="B54" s="154"/>
      <c r="C54" s="154">
        <v>21</v>
      </c>
      <c r="D54" s="155">
        <v>3.8416399999999999</v>
      </c>
      <c r="E54" s="156">
        <v>0</v>
      </c>
      <c r="F54" s="156">
        <v>0</v>
      </c>
      <c r="G54" s="156">
        <v>2.2686700000000002</v>
      </c>
      <c r="H54" s="26"/>
    </row>
    <row r="55" spans="1:8" x14ac:dyDescent="0.2">
      <c r="A55" s="154"/>
      <c r="B55" s="154"/>
      <c r="C55" s="154">
        <v>22</v>
      </c>
      <c r="D55" s="155">
        <v>2.3143699999999998</v>
      </c>
      <c r="E55" s="156">
        <v>0</v>
      </c>
      <c r="F55" s="156">
        <v>0</v>
      </c>
      <c r="G55" s="156">
        <v>0.88592000000000004</v>
      </c>
      <c r="H55" s="26"/>
    </row>
    <row r="56" spans="1:8" x14ac:dyDescent="0.2">
      <c r="A56" s="154"/>
      <c r="B56" s="154"/>
      <c r="C56" s="154">
        <v>23</v>
      </c>
      <c r="D56" s="155">
        <v>5.9950000000000001</v>
      </c>
      <c r="E56" s="156">
        <v>0</v>
      </c>
      <c r="F56" s="156">
        <v>0</v>
      </c>
      <c r="G56" s="156">
        <v>0.63626000000000005</v>
      </c>
      <c r="H56" s="26"/>
    </row>
    <row r="57" spans="1:8" x14ac:dyDescent="0.2">
      <c r="A57" s="154"/>
      <c r="B57" s="154"/>
      <c r="C57" s="154">
        <v>24</v>
      </c>
      <c r="D57" s="155">
        <v>4.8430099999999996</v>
      </c>
      <c r="E57" s="156">
        <v>0</v>
      </c>
      <c r="F57" s="156">
        <v>0</v>
      </c>
      <c r="G57" s="156">
        <v>0.40248</v>
      </c>
      <c r="H57" s="26"/>
    </row>
    <row r="58" spans="1:8" x14ac:dyDescent="0.2">
      <c r="A58" s="154"/>
      <c r="B58" s="154"/>
      <c r="C58" s="154">
        <v>25</v>
      </c>
      <c r="D58" s="155">
        <v>4.0652200000000001</v>
      </c>
      <c r="E58" s="156">
        <v>0</v>
      </c>
      <c r="F58" s="156">
        <v>0</v>
      </c>
      <c r="G58" s="156">
        <v>0.93028999999999995</v>
      </c>
      <c r="H58" s="26"/>
    </row>
    <row r="59" spans="1:8" x14ac:dyDescent="0.2">
      <c r="A59" s="154"/>
      <c r="B59" s="154"/>
      <c r="C59" s="154">
        <v>26</v>
      </c>
      <c r="D59" s="155">
        <v>4.0912699999999997</v>
      </c>
      <c r="E59" s="156">
        <v>0</v>
      </c>
      <c r="F59" s="156">
        <v>0</v>
      </c>
      <c r="G59" s="156">
        <v>1.9972300000000001</v>
      </c>
      <c r="H59" s="26"/>
    </row>
    <row r="60" spans="1:8" x14ac:dyDescent="0.2">
      <c r="A60" s="154"/>
      <c r="B60" s="154">
        <v>27</v>
      </c>
      <c r="C60" s="154">
        <v>27</v>
      </c>
      <c r="D60" s="155">
        <v>3.3443100000000001</v>
      </c>
      <c r="E60" s="156">
        <v>0</v>
      </c>
      <c r="F60" s="156">
        <v>0</v>
      </c>
      <c r="G60" s="156">
        <v>2.7549199999999998</v>
      </c>
      <c r="H60" s="26"/>
    </row>
    <row r="61" spans="1:8" x14ac:dyDescent="0.2">
      <c r="A61" s="154"/>
      <c r="B61" s="154"/>
      <c r="C61" s="154">
        <v>28</v>
      </c>
      <c r="D61" s="155">
        <v>2.7589299999999999</v>
      </c>
      <c r="E61" s="156">
        <v>0</v>
      </c>
      <c r="F61" s="156">
        <v>0</v>
      </c>
      <c r="G61" s="156">
        <v>2.03078</v>
      </c>
      <c r="H61" s="26"/>
    </row>
    <row r="62" spans="1:8" x14ac:dyDescent="0.2">
      <c r="A62" s="154"/>
      <c r="B62" s="154"/>
      <c r="C62" s="154">
        <v>29</v>
      </c>
      <c r="D62" s="155">
        <v>5.7908299999999997</v>
      </c>
      <c r="E62" s="156">
        <v>0</v>
      </c>
      <c r="F62" s="156">
        <v>0</v>
      </c>
      <c r="G62" s="156">
        <v>2.9058100000000002</v>
      </c>
      <c r="H62" s="26"/>
    </row>
    <row r="63" spans="1:8" x14ac:dyDescent="0.2">
      <c r="A63" s="154"/>
      <c r="B63" s="154"/>
      <c r="C63" s="154">
        <v>30</v>
      </c>
      <c r="D63" s="155">
        <v>2.00414</v>
      </c>
      <c r="E63" s="156">
        <v>0</v>
      </c>
      <c r="F63" s="156">
        <v>0</v>
      </c>
      <c r="G63" s="156">
        <v>3.1717899999999997</v>
      </c>
      <c r="H63" s="26"/>
    </row>
    <row r="64" spans="1:8" x14ac:dyDescent="0.2">
      <c r="A64" s="154"/>
      <c r="B64" s="154"/>
      <c r="C64" s="154">
        <v>31</v>
      </c>
      <c r="D64" s="155">
        <v>1.2464299999999999</v>
      </c>
      <c r="E64" s="156">
        <v>0</v>
      </c>
      <c r="F64" s="156">
        <v>0</v>
      </c>
      <c r="G64" s="156">
        <v>2.73271</v>
      </c>
      <c r="H64" s="26"/>
    </row>
    <row r="65" spans="1:8" x14ac:dyDescent="0.2">
      <c r="A65" s="580" t="s">
        <v>459</v>
      </c>
      <c r="B65" s="580"/>
      <c r="C65" s="580">
        <v>1</v>
      </c>
      <c r="D65" s="581">
        <v>1.96367</v>
      </c>
      <c r="E65" s="582">
        <v>0</v>
      </c>
      <c r="F65" s="582">
        <v>0</v>
      </c>
      <c r="G65" s="582">
        <v>2.3836500000000003</v>
      </c>
      <c r="H65" s="26"/>
    </row>
    <row r="66" spans="1:8" x14ac:dyDescent="0.2">
      <c r="A66" s="154"/>
      <c r="B66" s="154"/>
      <c r="C66" s="154">
        <v>2</v>
      </c>
      <c r="D66" s="155">
        <v>3.3544100000000001</v>
      </c>
      <c r="E66" s="156">
        <v>0</v>
      </c>
      <c r="F66" s="156">
        <v>0</v>
      </c>
      <c r="G66" s="156">
        <v>4.1752099999999999</v>
      </c>
      <c r="H66" s="26"/>
    </row>
    <row r="67" spans="1:8" x14ac:dyDescent="0.2">
      <c r="A67" s="154"/>
      <c r="B67" s="154"/>
      <c r="C67" s="154">
        <v>3</v>
      </c>
      <c r="D67" s="155">
        <v>3.3572299999999999</v>
      </c>
      <c r="E67" s="156">
        <v>0</v>
      </c>
      <c r="F67" s="156">
        <v>0</v>
      </c>
      <c r="G67" s="156">
        <v>5.4567899999999998</v>
      </c>
      <c r="H67" s="26"/>
    </row>
    <row r="68" spans="1:8" x14ac:dyDescent="0.2">
      <c r="A68" s="154"/>
      <c r="B68" s="154"/>
      <c r="C68" s="154">
        <v>4</v>
      </c>
      <c r="D68" s="155">
        <v>3.5708799999999998</v>
      </c>
      <c r="E68" s="156">
        <v>0</v>
      </c>
      <c r="F68" s="156">
        <v>0</v>
      </c>
      <c r="G68" s="156">
        <v>3.6870700000000003</v>
      </c>
      <c r="H68" s="26"/>
    </row>
    <row r="69" spans="1:8" x14ac:dyDescent="0.2">
      <c r="A69" s="154"/>
      <c r="B69" s="154"/>
      <c r="C69" s="154">
        <v>5</v>
      </c>
      <c r="D69" s="155">
        <v>4.2378400000000003</v>
      </c>
      <c r="E69" s="156">
        <v>0</v>
      </c>
      <c r="F69" s="156">
        <v>0</v>
      </c>
      <c r="G69" s="156">
        <v>9.4890000000000002E-2</v>
      </c>
      <c r="H69" s="26"/>
    </row>
    <row r="70" spans="1:8" x14ac:dyDescent="0.2">
      <c r="A70" s="154"/>
      <c r="B70" s="154">
        <v>6</v>
      </c>
      <c r="C70" s="154">
        <v>6</v>
      </c>
      <c r="D70" s="155">
        <v>2.7328399999999999</v>
      </c>
      <c r="E70" s="156">
        <v>0</v>
      </c>
      <c r="F70" s="156">
        <v>0</v>
      </c>
      <c r="G70" s="156">
        <v>1.84985</v>
      </c>
      <c r="H70" s="26"/>
    </row>
    <row r="71" spans="1:8" x14ac:dyDescent="0.2">
      <c r="A71" s="154"/>
      <c r="B71" s="154"/>
      <c r="C71" s="154">
        <v>7</v>
      </c>
      <c r="D71" s="155">
        <v>2.6877399999999998</v>
      </c>
      <c r="E71" s="156">
        <v>0</v>
      </c>
      <c r="F71" s="156">
        <v>0</v>
      </c>
      <c r="G71" s="156">
        <v>6.1957000000000004</v>
      </c>
      <c r="H71" s="26"/>
    </row>
    <row r="72" spans="1:8" x14ac:dyDescent="0.2">
      <c r="A72" s="154"/>
      <c r="B72" s="154"/>
      <c r="C72" s="154">
        <v>8</v>
      </c>
      <c r="D72" s="155">
        <v>3.2316000000000003</v>
      </c>
      <c r="E72" s="156">
        <v>0</v>
      </c>
      <c r="F72" s="156">
        <v>0</v>
      </c>
      <c r="G72" s="156">
        <v>1.7835399999999999</v>
      </c>
      <c r="H72" s="26"/>
    </row>
    <row r="73" spans="1:8" x14ac:dyDescent="0.2">
      <c r="A73" s="154"/>
      <c r="B73" s="154"/>
      <c r="C73" s="154">
        <v>9</v>
      </c>
      <c r="D73" s="155">
        <v>3.0972499999999998</v>
      </c>
      <c r="E73" s="156">
        <v>0</v>
      </c>
      <c r="F73" s="156">
        <v>0</v>
      </c>
      <c r="G73" s="156">
        <v>0.70084000000000002</v>
      </c>
      <c r="H73" s="26"/>
    </row>
    <row r="74" spans="1:8" x14ac:dyDescent="0.2">
      <c r="A74" s="154"/>
      <c r="B74" s="154"/>
      <c r="C74" s="154">
        <v>10</v>
      </c>
      <c r="D74" s="155">
        <v>3.5599100000000004</v>
      </c>
      <c r="E74" s="156">
        <v>0</v>
      </c>
      <c r="F74" s="156">
        <v>0</v>
      </c>
      <c r="G74" s="156">
        <v>2.2899999999999999E-3</v>
      </c>
      <c r="H74" s="26"/>
    </row>
    <row r="75" spans="1:8" x14ac:dyDescent="0.2">
      <c r="A75" s="154"/>
      <c r="B75" s="154"/>
      <c r="C75" s="154">
        <v>11</v>
      </c>
      <c r="D75" s="155">
        <v>2.6391699999999996</v>
      </c>
      <c r="E75" s="156">
        <v>0</v>
      </c>
      <c r="F75" s="156">
        <v>0</v>
      </c>
      <c r="G75" s="156">
        <v>0</v>
      </c>
      <c r="H75" s="26"/>
    </row>
    <row r="76" spans="1:8" x14ac:dyDescent="0.2">
      <c r="A76" s="154"/>
      <c r="B76" s="154"/>
      <c r="C76" s="154">
        <v>12</v>
      </c>
      <c r="D76" s="155">
        <v>2.9671799999999999</v>
      </c>
      <c r="E76" s="156">
        <v>0</v>
      </c>
      <c r="F76" s="156">
        <v>0</v>
      </c>
      <c r="G76" s="156">
        <v>2.7345000000000002</v>
      </c>
      <c r="H76" s="26"/>
    </row>
    <row r="77" spans="1:8" x14ac:dyDescent="0.2">
      <c r="A77" s="154"/>
      <c r="B77" s="154">
        <v>13</v>
      </c>
      <c r="C77" s="154">
        <v>13</v>
      </c>
      <c r="D77" s="155">
        <v>2.7037499999999999</v>
      </c>
      <c r="E77" s="156">
        <v>0</v>
      </c>
      <c r="F77" s="156">
        <v>0</v>
      </c>
      <c r="G77" s="156">
        <v>3.8830900000000002</v>
      </c>
    </row>
    <row r="78" spans="1:8" x14ac:dyDescent="0.2">
      <c r="A78" s="154"/>
      <c r="B78" s="154"/>
      <c r="C78" s="154">
        <v>14</v>
      </c>
      <c r="D78" s="155">
        <v>4.2730600000000001</v>
      </c>
      <c r="E78" s="156">
        <v>0</v>
      </c>
      <c r="F78" s="156">
        <v>0</v>
      </c>
      <c r="G78" s="156">
        <v>0.65142</v>
      </c>
      <c r="H78" s="26"/>
    </row>
    <row r="79" spans="1:8" x14ac:dyDescent="0.2">
      <c r="A79" s="154"/>
      <c r="B79" s="154"/>
      <c r="C79" s="154">
        <v>15</v>
      </c>
      <c r="D79" s="155">
        <v>3.2525500000000003</v>
      </c>
      <c r="E79" s="156">
        <v>0</v>
      </c>
      <c r="F79" s="156">
        <v>0</v>
      </c>
      <c r="G79" s="156">
        <v>1.5E-3</v>
      </c>
      <c r="H79" s="26"/>
    </row>
    <row r="80" spans="1:8" x14ac:dyDescent="0.2">
      <c r="A80" s="154"/>
      <c r="B80" s="154"/>
      <c r="C80" s="154">
        <v>16</v>
      </c>
      <c r="D80" s="155">
        <v>1.7996000000000001</v>
      </c>
      <c r="E80" s="156">
        <v>0</v>
      </c>
      <c r="F80" s="156">
        <v>0</v>
      </c>
      <c r="G80" s="156">
        <v>0</v>
      </c>
    </row>
    <row r="81" spans="1:8" x14ac:dyDescent="0.2">
      <c r="A81" s="154"/>
      <c r="B81" s="154"/>
      <c r="C81" s="154">
        <v>17</v>
      </c>
      <c r="D81" s="155">
        <v>2.5681400000000001</v>
      </c>
      <c r="E81" s="156">
        <v>0</v>
      </c>
      <c r="F81" s="156">
        <v>0</v>
      </c>
      <c r="G81" s="156">
        <v>0</v>
      </c>
      <c r="H81" s="26"/>
    </row>
    <row r="82" spans="1:8" x14ac:dyDescent="0.2">
      <c r="A82" s="154"/>
      <c r="B82" s="154"/>
      <c r="C82" s="154">
        <v>18</v>
      </c>
      <c r="D82" s="155">
        <v>1.8452799999999998</v>
      </c>
      <c r="E82" s="156">
        <v>0</v>
      </c>
      <c r="F82" s="156">
        <v>0</v>
      </c>
      <c r="G82" s="156">
        <v>0</v>
      </c>
      <c r="H82" s="26"/>
    </row>
    <row r="83" spans="1:8" x14ac:dyDescent="0.2">
      <c r="A83" s="154"/>
      <c r="B83" s="154"/>
      <c r="C83" s="154">
        <v>19</v>
      </c>
      <c r="D83" s="155">
        <v>2.0594599999999996</v>
      </c>
      <c r="E83" s="156">
        <v>0</v>
      </c>
      <c r="F83" s="156">
        <v>0</v>
      </c>
      <c r="G83" s="156">
        <v>0</v>
      </c>
      <c r="H83" s="26"/>
    </row>
    <row r="84" spans="1:8" x14ac:dyDescent="0.2">
      <c r="A84" s="154"/>
      <c r="B84" s="154">
        <v>20</v>
      </c>
      <c r="C84" s="154">
        <v>20</v>
      </c>
      <c r="D84" s="155">
        <v>1.2722200000000001</v>
      </c>
      <c r="E84" s="156">
        <v>0</v>
      </c>
      <c r="F84" s="156">
        <v>0</v>
      </c>
      <c r="G84" s="156">
        <v>0</v>
      </c>
      <c r="H84" s="26"/>
    </row>
    <row r="85" spans="1:8" x14ac:dyDescent="0.2">
      <c r="A85" s="154"/>
      <c r="B85" s="154"/>
      <c r="C85" s="154">
        <v>21</v>
      </c>
      <c r="D85" s="155">
        <v>3.06874</v>
      </c>
      <c r="E85" s="156">
        <v>0</v>
      </c>
      <c r="F85" s="156">
        <v>0</v>
      </c>
      <c r="G85" s="156">
        <v>0.14025000000000001</v>
      </c>
      <c r="H85" s="26"/>
    </row>
    <row r="86" spans="1:8" x14ac:dyDescent="0.2">
      <c r="A86" s="154"/>
      <c r="B86" s="154"/>
      <c r="C86" s="154">
        <v>22</v>
      </c>
      <c r="D86" s="155">
        <v>2.71333</v>
      </c>
      <c r="E86" s="156">
        <v>0</v>
      </c>
      <c r="F86" s="156">
        <v>0</v>
      </c>
      <c r="G86" s="156">
        <v>0</v>
      </c>
      <c r="H86" s="26"/>
    </row>
    <row r="87" spans="1:8" x14ac:dyDescent="0.2">
      <c r="A87" s="154"/>
      <c r="B87" s="154"/>
      <c r="C87" s="154">
        <v>23</v>
      </c>
      <c r="D87" s="155">
        <v>4.9501799999999996</v>
      </c>
      <c r="E87" s="156">
        <v>0</v>
      </c>
      <c r="F87" s="156">
        <v>0</v>
      </c>
      <c r="G87" s="156">
        <v>0.34010000000000001</v>
      </c>
      <c r="H87" s="26"/>
    </row>
    <row r="88" spans="1:8" x14ac:dyDescent="0.2">
      <c r="A88" s="154"/>
      <c r="B88" s="154"/>
      <c r="C88" s="154">
        <v>24</v>
      </c>
      <c r="D88" s="155">
        <v>2.5617700000000001</v>
      </c>
      <c r="E88" s="156">
        <v>0</v>
      </c>
      <c r="F88" s="156">
        <v>0</v>
      </c>
      <c r="G88" s="156">
        <v>1.12517</v>
      </c>
      <c r="H88" s="26"/>
    </row>
    <row r="89" spans="1:8" x14ac:dyDescent="0.2">
      <c r="A89" s="154"/>
      <c r="B89" s="154"/>
      <c r="C89" s="154">
        <v>25</v>
      </c>
      <c r="D89" s="155">
        <v>4.0330599999999999</v>
      </c>
      <c r="E89" s="156">
        <v>0</v>
      </c>
      <c r="F89" s="156">
        <v>0</v>
      </c>
      <c r="G89" s="156">
        <v>1.11731</v>
      </c>
      <c r="H89" s="26"/>
    </row>
    <row r="90" spans="1:8" x14ac:dyDescent="0.2">
      <c r="A90" s="154"/>
      <c r="B90" s="154"/>
      <c r="C90" s="154">
        <v>26</v>
      </c>
      <c r="D90" s="155">
        <v>3.8823400000000001</v>
      </c>
      <c r="E90" s="156">
        <v>0</v>
      </c>
      <c r="F90" s="156">
        <v>0</v>
      </c>
      <c r="G90" s="156">
        <v>1.19947</v>
      </c>
      <c r="H90" s="26"/>
    </row>
    <row r="91" spans="1:8" x14ac:dyDescent="0.2">
      <c r="A91" s="154"/>
      <c r="B91" s="154">
        <v>27</v>
      </c>
      <c r="C91" s="154">
        <v>27</v>
      </c>
      <c r="D91" s="155">
        <v>3.2185999999999999</v>
      </c>
      <c r="E91" s="156">
        <v>0</v>
      </c>
      <c r="F91" s="156">
        <v>0</v>
      </c>
      <c r="G91" s="156">
        <v>1.19946</v>
      </c>
      <c r="H91" s="26"/>
    </row>
    <row r="92" spans="1:8" x14ac:dyDescent="0.2">
      <c r="A92" s="154"/>
      <c r="B92" s="154"/>
      <c r="C92" s="154">
        <v>28</v>
      </c>
      <c r="D92" s="155">
        <v>2.1190899999999999</v>
      </c>
      <c r="E92" s="156">
        <v>0</v>
      </c>
      <c r="F92" s="156">
        <v>0</v>
      </c>
      <c r="G92" s="156">
        <v>1.1991700000000001</v>
      </c>
      <c r="H92" s="26"/>
    </row>
    <row r="93" spans="1:8" x14ac:dyDescent="0.2">
      <c r="A93" s="154"/>
      <c r="B93" s="154"/>
      <c r="C93" s="154">
        <v>29</v>
      </c>
      <c r="D93" s="155">
        <v>3.6808500000000004</v>
      </c>
      <c r="E93" s="156">
        <v>0</v>
      </c>
      <c r="F93" s="156">
        <v>0</v>
      </c>
      <c r="G93" s="156">
        <v>0.60109000000000001</v>
      </c>
      <c r="H93" s="26"/>
    </row>
    <row r="94" spans="1:8" x14ac:dyDescent="0.2">
      <c r="A94" s="154"/>
      <c r="B94" s="154" t="s">
        <v>599</v>
      </c>
      <c r="C94" s="154">
        <v>30</v>
      </c>
      <c r="D94" s="155">
        <v>3.65395</v>
      </c>
      <c r="E94" s="156">
        <v>0</v>
      </c>
      <c r="F94" s="156">
        <v>0</v>
      </c>
      <c r="G94" s="156">
        <v>0.24173</v>
      </c>
      <c r="H94" s="26"/>
    </row>
    <row r="95" spans="1:8" x14ac:dyDescent="0.2">
      <c r="A95" s="154"/>
      <c r="B95" s="154" t="s">
        <v>427</v>
      </c>
      <c r="C95" s="154"/>
      <c r="D95" s="155"/>
      <c r="E95" s="156"/>
      <c r="F95" s="156"/>
      <c r="G95" s="156"/>
      <c r="H95" s="2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1</vt:i4>
      </vt:variant>
    </vt:vector>
  </HeadingPairs>
  <TitlesOfParts>
    <vt:vector size="34" baseType="lpstr">
      <vt:lpstr>Tabla 1</vt:lpstr>
      <vt:lpstr>Tabla 2 y 3-Figura 1 y 2</vt:lpstr>
      <vt:lpstr>Figura 3 y Tabla 4</vt:lpstr>
      <vt:lpstr>Figura 4 y Tabla 5</vt:lpstr>
      <vt:lpstr>Figuras 5 y 6 - Tabla 6</vt:lpstr>
      <vt:lpstr>Figura 7</vt:lpstr>
      <vt:lpstr>Tabla 7</vt:lpstr>
      <vt:lpstr>Tabla 8</vt:lpstr>
      <vt:lpstr>Figura 8</vt:lpstr>
      <vt:lpstr>Tabla 9 </vt:lpstr>
      <vt:lpstr>Figura 9 </vt:lpstr>
      <vt:lpstr>Tabla 10</vt:lpstr>
      <vt:lpstr>Figura 10</vt:lpstr>
      <vt:lpstr>Tabla 11  y Figura 11</vt:lpstr>
      <vt:lpstr>Tabla 12  y Figura 12</vt:lpstr>
      <vt:lpstr>Tabla 13  y Figura 13</vt:lpstr>
      <vt:lpstr>Figura 14</vt:lpstr>
      <vt:lpstr>Figura 15</vt:lpstr>
      <vt:lpstr>Figura 16</vt:lpstr>
      <vt:lpstr>Tabla 14 y Figura 17</vt:lpstr>
      <vt:lpstr>Tabla 15</vt:lpstr>
      <vt:lpstr>Tabla 16</vt:lpstr>
      <vt:lpstr>Tabla 17 y Figura 18</vt:lpstr>
      <vt:lpstr>Figura 19, Tabla 18 y 19</vt:lpstr>
      <vt:lpstr>Tabla 20 y 21</vt:lpstr>
      <vt:lpstr>Figura 20 y Figura 21</vt:lpstr>
      <vt:lpstr>Tabla 22</vt:lpstr>
      <vt:lpstr>Tablas 23, 24 y 25 </vt:lpstr>
      <vt:lpstr>Hoja1</vt:lpstr>
      <vt:lpstr>Tabla 26</vt:lpstr>
      <vt:lpstr>Tabla 27</vt:lpstr>
      <vt:lpstr>Tabla 28</vt:lpstr>
      <vt:lpstr>Tabla 29</vt:lpstr>
      <vt:lpstr>'Tabla 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AGTR</dc:creator>
  <cp:lastModifiedBy>Camilo.Sanhueza</cp:lastModifiedBy>
  <cp:lastPrinted>2016-07-28T21:20:19Z</cp:lastPrinted>
  <dcterms:created xsi:type="dcterms:W3CDTF">2011-07-11T18:27:20Z</dcterms:created>
  <dcterms:modified xsi:type="dcterms:W3CDTF">2016-10-28T16:23:09Z</dcterms:modified>
</cp:coreProperties>
</file>