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Departamento de Análisis Económico\3.1 Stock y Disponibilidad de Combustibles\01 Información de disponibilidad de recursos primarios\"/>
    </mc:Choice>
  </mc:AlternateContent>
  <xr:revisionPtr revIDLastSave="0" documentId="13_ncr:1_{117D06F7-8971-4322-9902-E0F9B9E76204}" xr6:coauthVersionLast="41" xr6:coauthVersionMax="41" xr10:uidLastSave="{00000000-0000-0000-0000-000000000000}"/>
  <bookViews>
    <workbookView xWindow="-28920" yWindow="45" windowWidth="29040" windowHeight="15840" xr2:uid="{ACDBD22C-4099-4E25-B686-30EF0DCD16C5}"/>
  </bookViews>
  <sheets>
    <sheet name="Notas" sheetId="4" r:id="rId1"/>
    <sheet name="(1) ADP Carbón" sheetId="1" r:id="rId2"/>
    <sheet name="(1.1) Disponibilidad Carbón" sheetId="13" r:id="rId3"/>
    <sheet name="(2) ADP GNL" sheetId="2" r:id="rId4"/>
    <sheet name="(2.1) Disponibilidad GNL" sheetId="12" r:id="rId5"/>
    <sheet name="(3) Programa Nominaciones GNL" sheetId="5" r:id="rId6"/>
    <sheet name="3.1 GN GM" sheetId="15" r:id="rId7"/>
    <sheet name="3.2 GN Gas Sur" sheetId="9" r:id="rId8"/>
    <sheet name="3.3 GN Engie" sheetId="11" r:id="rId9"/>
    <sheet name="3.4 GN SGA" sheetId="14" r:id="rId10"/>
    <sheet name="3.5 GN Enel" sheetId="16" r:id="rId11"/>
    <sheet name="3.6 GN Colbún" sheetId="17" r:id="rId12"/>
    <sheet name="(4) Disponibilidad Diesel" sheetId="3" r:id="rId13"/>
    <sheet name="(5) Disponibilidad Biomasa" sheetId="6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9" hidden="1">'3.4 GN SGA'!$A$6:$Z$29</definedName>
    <definedName name="_xlnm._FilterDatabase" localSheetId="0" hidden="1">Notas!$A$15:$D$15</definedName>
    <definedName name="CENTRALES_GNL" localSheetId="6">[1]Aux!$B$16:$B$29</definedName>
    <definedName name="CENTRALES_GNL" localSheetId="7">[2]Aux!$B$16:$B$29</definedName>
    <definedName name="CENTRALES_GNL" localSheetId="8">[3]Aux!$B$16:$B$29</definedName>
    <definedName name="CENTRALES_GNL" localSheetId="9">[4]Aux!$B$16:$B$29</definedName>
    <definedName name="CENTRALES_GNL" localSheetId="10">[2]Aux!$B$16:$B$29</definedName>
    <definedName name="CENTRALES_GNL" localSheetId="11">[2]Aux!$B$16:$B$29</definedName>
    <definedName name="CENTRALES_GNL">[5]Aux!$B$16:$B$29</definedName>
    <definedName name="CENTRALES_LIQUIDO" localSheetId="6">[1]Aux!$B$48:$B$114</definedName>
    <definedName name="CENTRALES_LIQUIDO" localSheetId="7">[2]Aux!$B$48:$B$114</definedName>
    <definedName name="CENTRALES_LIQUIDO" localSheetId="8">[3]Aux!$B$48:$B$114</definedName>
    <definedName name="CENTRALES_LIQUIDO" localSheetId="9">[4]Aux!$B$48:$B$114</definedName>
    <definedName name="CENTRALES_LIQUIDO" localSheetId="10">[2]Aux!$B$48:$B$114</definedName>
    <definedName name="CENTRALES_LIQUIDO" localSheetId="11">[2]Aux!$B$48:$B$114</definedName>
    <definedName name="CENTRALES_LIQUIDO">[5]Aux!$B$48:$B$114</definedName>
    <definedName name="COMPLEJO_TERMICO" localSheetId="6">[1]Aux!$B$32:$B$45</definedName>
    <definedName name="COMPLEJO_TERMICO" localSheetId="7">[2]Aux!$B$32:$B$45</definedName>
    <definedName name="COMPLEJO_TERMICO" localSheetId="8">[3]Aux!$B$32:$B$45</definedName>
    <definedName name="COMPLEJO_TERMICO" localSheetId="9">[4]Aux!$B$32:$B$45</definedName>
    <definedName name="COMPLEJO_TERMICO" localSheetId="10">[2]Aux!$B$32:$B$45</definedName>
    <definedName name="COMPLEJO_TERMICO" localSheetId="11">[2]Aux!$B$32:$B$45</definedName>
    <definedName name="EMPRESA_LIQUIDO" localSheetId="6">[1]Aux!$B$117:$B$162</definedName>
    <definedName name="EMPRESA_LIQUIDO" localSheetId="7">[2]Aux!$B$117:$B$162</definedName>
    <definedName name="EMPRESA_LIQUIDO" localSheetId="8">[3]Aux!$B$117:$B$162</definedName>
    <definedName name="EMPRESA_LIQUIDO" localSheetId="9">[4]Aux!$B$117:$B$162</definedName>
    <definedName name="EMPRESA_LIQUIDO" localSheetId="10">[2]Aux!$B$117:$B$162</definedName>
    <definedName name="EMPRESA_LIQUIDO" localSheetId="11">[2]Aux!$B$117:$B$162</definedName>
    <definedName name="EMPRESA_LIQUIDO">[5]Aux!$B$117:$B$162</definedName>
    <definedName name="EMPRESAS_GNL" localSheetId="6">[1]Aux!$B$3:$B$13</definedName>
    <definedName name="EMPRESAS_GNL" localSheetId="7">[2]Aux!$B$3:$B$13</definedName>
    <definedName name="EMPRESAS_GNL" localSheetId="8">[3]Aux!$B$3:$B$13</definedName>
    <definedName name="EMPRESAS_GNL" localSheetId="9">[4]Aux!$B$3:$B$13</definedName>
    <definedName name="EMPRESAS_GNL" localSheetId="10">[2]Aux!$B$3:$B$13</definedName>
    <definedName name="EMPRESAS_GNL" localSheetId="11">[2]Aux!$B$3:$B$13</definedName>
    <definedName name="EMPRESAS_GNL">[5]Aux!$B$3:$B$13</definedName>
    <definedName name="GASODUCTO" localSheetId="6">[6]Aux!$D$3:$D$6</definedName>
    <definedName name="GASODUCTO" localSheetId="7">[7]Aux!$D$3:$D$6</definedName>
    <definedName name="GASODUCTO" localSheetId="8">[8]Aux!$D$3:$D$6</definedName>
    <definedName name="GASODUCTO" localSheetId="9">[9]Aux!$D$3:$D$6</definedName>
    <definedName name="GASODUCTO" localSheetId="10">[10]Aux!$D$3:$D$6</definedName>
    <definedName name="GASODUCTO" localSheetId="11">[10]Aux!$D$3:$D$6</definedName>
    <definedName name="GASODUCTO">[5]Aux!$D$3:$D$6</definedName>
    <definedName name="MODALIDAD" localSheetId="6">[6]Aux!$D$16:$D$18</definedName>
    <definedName name="MODALIDAD" localSheetId="7">[7]Aux!$D$16:$D$18</definedName>
    <definedName name="MODALIDAD" localSheetId="8">[8]Aux!$D$16:$D$18</definedName>
    <definedName name="MODALIDAD" localSheetId="9">[9]Aux!$D$16:$D$18</definedName>
    <definedName name="MODALIDAD" localSheetId="10">[10]Aux!$D$16:$D$18</definedName>
    <definedName name="MODALIDAD" localSheetId="11">[10]Aux!$D$16:$D$18</definedName>
    <definedName name="MODALIDAD">[5]Aux!$D$16:$D$18</definedName>
    <definedName name="TIPO_CARGA" localSheetId="6">[1]Aux!$B$165:$B$166</definedName>
    <definedName name="TIPO_CARGA" localSheetId="7">[2]Aux!$B$165:$B$166</definedName>
    <definedName name="TIPO_CARGA" localSheetId="8">[3]Aux!$B$165:$B$166</definedName>
    <definedName name="TIPO_CARGA" localSheetId="9">[4]Aux!$B$165:$B$166</definedName>
    <definedName name="TIPO_CARGA" localSheetId="10">[2]Aux!$B$165:$B$166</definedName>
    <definedName name="TIPO_CARGA" localSheetId="11">[2]Aux!$B$165:$B$166</definedName>
    <definedName name="TIPO_CARGA">[11]Aux!$B$165:$B$168</definedName>
    <definedName name="TIPO_SUMINISTRO" localSheetId="6">[6]Aux!$D$10:$D$11</definedName>
    <definedName name="TIPO_SUMINISTRO" localSheetId="7">[7]Aux!$D$10:$D$11</definedName>
    <definedName name="TIPO_SUMINISTRO" localSheetId="8">[8]Aux!$D$10:$D$11</definedName>
    <definedName name="TIPO_SUMINISTRO" localSheetId="9">[9]Aux!$D$10:$D$11</definedName>
    <definedName name="TIPO_SUMINISTRO" localSheetId="10">[10]Aux!$D$10:$D$11</definedName>
    <definedName name="TIPO_SUMINISTRO" localSheetId="11">[10]Aux!$D$10:$D$11</definedName>
    <definedName name="TIPO_SUMINISTRO">[5]Aux!$D$10:$D$11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14" l="1"/>
  <c r="U17" i="14"/>
  <c r="T16" i="14"/>
  <c r="S16" i="14"/>
  <c r="T15" i="14"/>
  <c r="S15" i="14"/>
  <c r="T14" i="14"/>
  <c r="S14" i="14"/>
  <c r="T13" i="14"/>
  <c r="S13" i="14"/>
  <c r="T12" i="14"/>
  <c r="S12" i="14"/>
  <c r="T11" i="14"/>
  <c r="S11" i="14"/>
  <c r="M11" i="14"/>
  <c r="T10" i="14"/>
  <c r="S10" i="14"/>
  <c r="T9" i="14"/>
  <c r="S9" i="14"/>
  <c r="D9" i="14"/>
  <c r="D10" i="14" s="1"/>
  <c r="T8" i="14"/>
  <c r="S8" i="14"/>
  <c r="D8" i="14"/>
  <c r="B8" i="14" s="1"/>
  <c r="C8" i="14"/>
  <c r="C9" i="14" s="1"/>
  <c r="C10" i="14" s="1"/>
  <c r="C11" i="14" s="1"/>
  <c r="C12" i="14" s="1"/>
  <c r="C13" i="14" s="1"/>
  <c r="C14" i="14" s="1"/>
  <c r="C15" i="14" s="1"/>
  <c r="C16" i="14" s="1"/>
  <c r="C17" i="14" s="1"/>
  <c r="T7" i="14"/>
  <c r="S7" i="14"/>
  <c r="K7" i="14"/>
  <c r="L7" i="14" s="1"/>
  <c r="K8" i="14" s="1"/>
  <c r="L8" i="14" s="1"/>
  <c r="K9" i="14" s="1"/>
  <c r="L9" i="14" s="1"/>
  <c r="K10" i="14" s="1"/>
  <c r="L10" i="14" s="1"/>
  <c r="B7" i="14"/>
  <c r="G5" i="14"/>
  <c r="S4" i="14"/>
  <c r="K4" i="14"/>
  <c r="B4" i="14"/>
  <c r="D11" i="14" l="1"/>
  <c r="B10" i="14"/>
  <c r="B9" i="14"/>
  <c r="D12" i="14" l="1"/>
  <c r="B11" i="14"/>
  <c r="B12" i="14" l="1"/>
  <c r="D13" i="14"/>
  <c r="B13" i="14" l="1"/>
  <c r="D14" i="14"/>
  <c r="D15" i="14" l="1"/>
  <c r="B14" i="14"/>
  <c r="D16" i="14" l="1"/>
  <c r="B15" i="14"/>
  <c r="B16" i="14" l="1"/>
  <c r="D17" i="14"/>
  <c r="B17" i="14" s="1"/>
  <c r="E38" i="11" l="1"/>
  <c r="U17" i="11"/>
  <c r="M11" i="11"/>
  <c r="S4" i="11"/>
  <c r="K4" i="11"/>
  <c r="B4" i="11"/>
</calcChain>
</file>

<file path=xl/sharedStrings.xml><?xml version="1.0" encoding="utf-8"?>
<sst xmlns="http://schemas.openxmlformats.org/spreadsheetml/2006/main" count="1733" uniqueCount="285">
  <si>
    <t>MEJILLONES</t>
  </si>
  <si>
    <t>Chile</t>
  </si>
  <si>
    <t>Colombia</t>
  </si>
  <si>
    <t>NOMBRE EMBARQUE</t>
  </si>
  <si>
    <t>FECHA DE ARRIBO</t>
  </si>
  <si>
    <t>ORIGEN</t>
  </si>
  <si>
    <t>CANTIDAD ESTIMADA [TON]</t>
  </si>
  <si>
    <t>Complejo Termico</t>
  </si>
  <si>
    <t>Empresa</t>
  </si>
  <si>
    <t>Mejillones</t>
  </si>
  <si>
    <t>ENGIE</t>
  </si>
  <si>
    <t>Por Nominar 6/8</t>
  </si>
  <si>
    <t>Por Nominar 7/8</t>
  </si>
  <si>
    <t>Por Nominar 8/8</t>
  </si>
  <si>
    <t>USA</t>
  </si>
  <si>
    <t>SANTA MARÍA</t>
  </si>
  <si>
    <t>Colbún</t>
  </si>
  <si>
    <t>NOMBRE BUQUE</t>
  </si>
  <si>
    <t>PUERTO DE CARGA</t>
  </si>
  <si>
    <t>CANTIDAD ESTIMADA [Mm3]</t>
  </si>
  <si>
    <t>EMPRESA COMPRADORA</t>
  </si>
  <si>
    <t>TBN</t>
  </si>
  <si>
    <t>Por Definir</t>
  </si>
  <si>
    <t>VENTANAS</t>
  </si>
  <si>
    <t>AES GENER</t>
  </si>
  <si>
    <t>GUACOLDA</t>
  </si>
  <si>
    <t>NUEVA TOCOPILLA</t>
  </si>
  <si>
    <t>COCHRANE</t>
  </si>
  <si>
    <t>ANGAMOS</t>
  </si>
  <si>
    <t xml:space="preserve">ENGIE </t>
  </si>
  <si>
    <t xml:space="preserve">MEL </t>
  </si>
  <si>
    <t xml:space="preserve">ENAP </t>
  </si>
  <si>
    <t>PROGRAMA ANUAL DE ENTREGAS GNL</t>
  </si>
  <si>
    <t>PROGRAMA ANUAL DE ENTREGAS CARBÓN</t>
  </si>
  <si>
    <t>Terminal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</si>
  <si>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</si>
  <si>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</si>
  <si>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</si>
  <si>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</si>
  <si>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</si>
  <si>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</si>
  <si>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</si>
  <si>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</si>
  <si>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</si>
  <si>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</si>
  <si>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</si>
  <si>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</si>
  <si>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</si>
  <si>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</si>
  <si>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NUEVA RENCA</t>
  </si>
  <si>
    <t>RENCA</t>
  </si>
  <si>
    <t>SANTA LIDIA</t>
  </si>
  <si>
    <t>LOS VIENTOS</t>
  </si>
  <si>
    <t>GENERADORA METROPOLITANA</t>
  </si>
  <si>
    <t>NEHUENCO</t>
  </si>
  <si>
    <t>CANDELARIA</t>
  </si>
  <si>
    <t>LOS PINOS</t>
  </si>
  <si>
    <t>ANTILHUE TG</t>
  </si>
  <si>
    <t>COLBÚN</t>
  </si>
  <si>
    <t>ARICA</t>
  </si>
  <si>
    <t>IQUIQUE</t>
  </si>
  <si>
    <t>Programa Anual de Entregas, Nominaciones diarias y Disponibilidad Diésel</t>
  </si>
  <si>
    <t>(1) ADP Carbón</t>
  </si>
  <si>
    <t>(2) ADP GNL</t>
  </si>
  <si>
    <t>(4) Disponibilidad Diesel</t>
  </si>
  <si>
    <t>Quintero</t>
  </si>
  <si>
    <t>Maran Gas Hector</t>
  </si>
  <si>
    <t>Point Fortin</t>
  </si>
  <si>
    <t>ENEL</t>
  </si>
  <si>
    <t>PROGRAMA DIARIO DE NOMINACIONES GNL</t>
  </si>
  <si>
    <t>FECHA</t>
  </si>
  <si>
    <t>CANTIDAD [m3]</t>
  </si>
  <si>
    <t>ADP asociado al suministro de centrales cuyo combustible principal es carbón.</t>
  </si>
  <si>
    <t>ADP de terminales GNL de Mejillones y Quintero.</t>
  </si>
  <si>
    <t xml:space="preserve">Programa diario de nominaciones de GNL de acuerdo a lo informado mediante las Declaraciones GNL vigentes. </t>
  </si>
  <si>
    <t>Disponibilidad Diésel</t>
  </si>
  <si>
    <t>tbn1</t>
  </si>
  <si>
    <t>tbn2</t>
  </si>
  <si>
    <t>Aes Gener</t>
  </si>
  <si>
    <t>Arauco</t>
  </si>
  <si>
    <t>Paneles Arauco</t>
  </si>
  <si>
    <t>Cholguan</t>
  </si>
  <si>
    <t>Disponibilidad Biomasa [Ton]</t>
  </si>
  <si>
    <t>Cholguán</t>
  </si>
  <si>
    <t>Viñales</t>
  </si>
  <si>
    <t>CELULOSA ARAUCO</t>
  </si>
  <si>
    <t>HORCONES TG</t>
  </si>
  <si>
    <t>NUEVA ALDEA II</t>
  </si>
  <si>
    <t>Celco</t>
  </si>
  <si>
    <t>Valdivia</t>
  </si>
  <si>
    <t>Engie</t>
  </si>
  <si>
    <t>Generadora Metropolitana</t>
  </si>
  <si>
    <t>(5) Disponibilidad Biomasa</t>
  </si>
  <si>
    <t>Carta</t>
  </si>
  <si>
    <t>Fecha</t>
  </si>
  <si>
    <t xml:space="preserve">Las siguientes empresas han informado la disponibilidad de recurso primario. </t>
  </si>
  <si>
    <t xml:space="preserve">Disponibilidad mensual de biomasa en toneladas por central para los siguientes 12 meses. </t>
  </si>
  <si>
    <t>Comentario</t>
  </si>
  <si>
    <t>(3) Programa Nominaciones GNL</t>
  </si>
  <si>
    <t>EMPRESA</t>
  </si>
  <si>
    <t>GASODUCTO:</t>
  </si>
  <si>
    <t>GASANDES</t>
  </si>
  <si>
    <t>DIA</t>
  </si>
  <si>
    <t>VOLUMEN [M3]</t>
  </si>
  <si>
    <t>MODALIDAD DE CONTRATO</t>
  </si>
  <si>
    <t>TIPO SUMINISTRO
Firme o Interrumpible</t>
  </si>
  <si>
    <t>RESTRICCIONES OPERATIVAS</t>
  </si>
  <si>
    <t>INFORMACIÓN ADICIONAL</t>
  </si>
  <si>
    <t>FECHA DESDE</t>
  </si>
  <si>
    <t>FECHA HASTA</t>
  </si>
  <si>
    <r>
      <t>VOLUMEN [m</t>
    </r>
    <r>
      <rPr>
        <vertAlign val="superscript"/>
        <sz val="11"/>
        <color theme="5" tint="-0.249977111117893"/>
        <rFont val="Trebuchet MS"/>
        <family val="2"/>
      </rPr>
      <t>3</t>
    </r>
    <r>
      <rPr>
        <sz val="11"/>
        <color theme="5" tint="-0.249977111117893"/>
        <rFont val="Trebuchet MS"/>
        <family val="2"/>
      </rPr>
      <t>]</t>
    </r>
  </si>
  <si>
    <t>Sin Take or Pay</t>
  </si>
  <si>
    <t>INTERRUMPIBLE</t>
  </si>
  <si>
    <t>Total Ventana Mensual</t>
  </si>
  <si>
    <t>Total Ventana</t>
  </si>
  <si>
    <t>MANTENIMIENTO DE TERMINAL GNL Y/O GASODUCTOS</t>
  </si>
  <si>
    <t>GASODUCTO</t>
  </si>
  <si>
    <t>PERIODO INICIO</t>
  </si>
  <si>
    <t>CENTRALES INDISPONIBLES</t>
  </si>
  <si>
    <t>MOTIVO INDISPONIBILIDAD</t>
  </si>
  <si>
    <t>OBSERVACIONES/COMENTARIOS ADICIONALES</t>
  </si>
  <si>
    <t>NORANDINO</t>
  </si>
  <si>
    <t>Este archivo consolida la informacion recibida en respuesta a carta DE 04286-18 y las Declaraciones GNL. Este archivo contiene los programas anuales de entrega de barcos (ADP por sus siglas en ingles), nominaciones diarias de gas natural liquado y disponibilidad de combustible diesel, gas natural y biomasa.</t>
  </si>
  <si>
    <t>Licantel</t>
  </si>
  <si>
    <t>Nueva Aldea I</t>
  </si>
  <si>
    <t>Myrina</t>
  </si>
  <si>
    <t>Tocopilla</t>
  </si>
  <si>
    <t>Santa María</t>
  </si>
  <si>
    <t>Ventanas</t>
  </si>
  <si>
    <t>Guacolda</t>
  </si>
  <si>
    <t>Nueva Tocopilla</t>
  </si>
  <si>
    <t>Cochrane</t>
  </si>
  <si>
    <t>Angamos</t>
  </si>
  <si>
    <t>(1.1) Disponibilidad Carbón</t>
  </si>
  <si>
    <t>Disponibilidad de GN importado por gasoducto para los siguientes 12 meses.</t>
  </si>
  <si>
    <t>Disponibilidad de centrales diesel.  Esta se expresa como porcentaje de tiempo en las que puede operar a plena carga durante el mes en función de su capacidad de reposición.</t>
  </si>
  <si>
    <t>Disponibilidad Carbón [Ton]</t>
  </si>
  <si>
    <t>Disponibilidad GNL [m3]</t>
  </si>
  <si>
    <t>(2.1) Disponibilidad GNL</t>
  </si>
  <si>
    <t>Disponibilidad mensual de carbón por complejo termico para los siguientes 12 meses.</t>
  </si>
  <si>
    <t xml:space="preserve">Disponibilidad mensual de GNL por empresa para los siguientes 12 meses. </t>
  </si>
  <si>
    <t>SGA</t>
  </si>
  <si>
    <t>SOCIEDAD GENERADORA AUSTRAL</t>
  </si>
  <si>
    <t>La compra se hace al proveedor INNERGY sin contrato, a precio spot.</t>
  </si>
  <si>
    <t>Por definir</t>
  </si>
  <si>
    <t>A la espera de la aprobación por ministerio de energía de Argentina</t>
  </si>
  <si>
    <t>GAS SUR</t>
  </si>
  <si>
    <t>GAS PACÍFICO</t>
  </si>
  <si>
    <t>FIRME</t>
  </si>
  <si>
    <t>Volumen mínimo de 50.000 m3</t>
  </si>
  <si>
    <t>Gas Sur</t>
  </si>
  <si>
    <t>Colmito</t>
  </si>
  <si>
    <t>CARDONES</t>
  </si>
  <si>
    <t>COLMITO</t>
  </si>
  <si>
    <t>YUNGAY</t>
  </si>
  <si>
    <t>LOS GUINDOS</t>
  </si>
  <si>
    <t>Los Guindos</t>
  </si>
  <si>
    <t>Enel</t>
  </si>
  <si>
    <t>Tamakaya</t>
  </si>
  <si>
    <t>Tecnored</t>
  </si>
  <si>
    <t>TBD</t>
  </si>
  <si>
    <t>CONCÓN</t>
  </si>
  <si>
    <t>LAS VEGAS</t>
  </si>
  <si>
    <t>PLACILLA</t>
  </si>
  <si>
    <t>QUINTAY</t>
  </si>
  <si>
    <t>EL TOTORAL</t>
  </si>
  <si>
    <t>SAN GREGORIO</t>
  </si>
  <si>
    <t>LINARES NORTE</t>
  </si>
  <si>
    <t>ENEL GENERACIÓN CHILE</t>
  </si>
  <si>
    <t>Bocamina</t>
  </si>
  <si>
    <t>Tarapaca</t>
  </si>
  <si>
    <t>-</t>
  </si>
  <si>
    <t>BOCAMINA</t>
  </si>
  <si>
    <t>TARAPACÁ</t>
  </si>
  <si>
    <t>Información actualizada a Agosto 2019</t>
  </si>
  <si>
    <t>Julio</t>
  </si>
  <si>
    <t>ATACAMA</t>
  </si>
  <si>
    <t>TALTAL</t>
  </si>
  <si>
    <t>SAN ISIDRO</t>
  </si>
  <si>
    <t>Arethousa</t>
  </si>
  <si>
    <t>Agosto</t>
  </si>
  <si>
    <t>Volumen disponible día gas de 6:00 hrs a 5:59 hrs del día siguiente.</t>
  </si>
  <si>
    <t>Día Gas desde las 6:00 hrs del 01/10/2019.</t>
  </si>
  <si>
    <t>Día Gas desde las 6:00 hrs del 01/11/2019.</t>
  </si>
  <si>
    <t>Día Gas desde las 6:00 hrs del 01/12/2019.</t>
  </si>
  <si>
    <t>Día Gas desde las 6:00 hrs del 01/01/2020.</t>
  </si>
  <si>
    <t>Día Gas desde las 6:00 hrs del 01/02/2020.</t>
  </si>
  <si>
    <t>Día Gas desde las 6:00 hrs del 01/03/2020.</t>
  </si>
  <si>
    <t>ON GROUP</t>
  </si>
  <si>
    <t>AGUAS BLANCAS</t>
  </si>
  <si>
    <t>SW OPERATIONS</t>
  </si>
  <si>
    <t>EL SALVADOR</t>
  </si>
  <si>
    <t>TECNET</t>
  </si>
  <si>
    <t>LA PORTADA</t>
  </si>
  <si>
    <t>Tecnet</t>
  </si>
  <si>
    <t>DE07528-19</t>
  </si>
  <si>
    <t>SWO</t>
  </si>
  <si>
    <t>DE07538-19</t>
  </si>
  <si>
    <t>On Group</t>
  </si>
  <si>
    <t>DE07537-19</t>
  </si>
  <si>
    <t>Por Nominar 1/10</t>
  </si>
  <si>
    <t>Por Nominar 2/10</t>
  </si>
  <si>
    <t>Por Nominar 3/10</t>
  </si>
  <si>
    <t>Por Nominar 4/10</t>
  </si>
  <si>
    <t>Por Nominar 5/10</t>
  </si>
  <si>
    <t>Por Nominar 6/10</t>
  </si>
  <si>
    <t>Por Nominar 7/10</t>
  </si>
  <si>
    <t>Por Nominar 8/10</t>
  </si>
  <si>
    <t>Por Nominar 9/10</t>
  </si>
  <si>
    <t>Por Nominar 10/10</t>
  </si>
  <si>
    <t>MV SPAR OCTANS</t>
  </si>
  <si>
    <t>MV THISSEAS</t>
  </si>
  <si>
    <t>MV VALENTIA BLUE</t>
  </si>
  <si>
    <t>MV GREEK SEAS</t>
  </si>
  <si>
    <t xml:space="preserve">MV NIGHTHAWK </t>
  </si>
  <si>
    <t xml:space="preserve">MV IGNAZIO </t>
  </si>
  <si>
    <t xml:space="preserve">MV ELENA V.77 </t>
  </si>
  <si>
    <t xml:space="preserve"> MV YASA EMIRHAN</t>
  </si>
  <si>
    <t xml:space="preserve">MV GLADIATOR </t>
  </si>
  <si>
    <t>MV GLOBE TRINCO</t>
  </si>
  <si>
    <t>MV JIN YUN</t>
  </si>
  <si>
    <t>MV BW RYE</t>
  </si>
  <si>
    <t>MV GALATEIA</t>
  </si>
  <si>
    <t>MV CRYSTALIA</t>
  </si>
  <si>
    <t>MV TBN</t>
  </si>
  <si>
    <t>MV SHARP ISLAND</t>
  </si>
  <si>
    <t xml:space="preserve"> MV CABRILLO </t>
  </si>
  <si>
    <t xml:space="preserve">Colombia </t>
  </si>
  <si>
    <t xml:space="preserve">MV MV CHIOS LEGACY </t>
  </si>
  <si>
    <t xml:space="preserve">MV MARITSA </t>
  </si>
  <si>
    <t>MV SHAIL AL RAYAN</t>
  </si>
  <si>
    <t>Elektragen</t>
  </si>
  <si>
    <t>CHILOÉ</t>
  </si>
  <si>
    <t>CONSTITUCIÓN</t>
  </si>
  <si>
    <t>MAULE</t>
  </si>
  <si>
    <t>DISPONIBILIDAD DIARIA Septiembre 2019 [Mm3]</t>
  </si>
  <si>
    <t>Septiembre</t>
  </si>
  <si>
    <t>Consumo máximo diario 4.750.000 m3</t>
  </si>
  <si>
    <t>Contrato TA + PAE + YPF + WS</t>
  </si>
  <si>
    <t>Consumo máximo diario 2.750.000 m3</t>
  </si>
  <si>
    <t xml:space="preserve">Contrato PAE + YPF + WS </t>
  </si>
  <si>
    <t>Consumo máximo diario 2750000 m3</t>
  </si>
  <si>
    <t>Contrato PAE + YPF + WS</t>
  </si>
  <si>
    <t>Consumo máximo diario 1750000 m3</t>
  </si>
  <si>
    <t>ContratoYPF + WS</t>
  </si>
  <si>
    <t>Consumo máximo diario 750000 m3</t>
  </si>
  <si>
    <t>DISPONIBILIDAD SEMANAL OCTUBRE 2019 [Mm3]</t>
  </si>
  <si>
    <t>DISPONIBILIDAD MENSUAL NOVIEMBRE 2019 A SEPTIEMBRE 2020 [Mm3]</t>
  </si>
  <si>
    <t>Junio</t>
  </si>
  <si>
    <t>ND</t>
  </si>
  <si>
    <t>N/A</t>
  </si>
  <si>
    <t>SBI Virgo</t>
  </si>
  <si>
    <t xml:space="preserve">Se adjunta carta semanal con disponibilidad de suministro para la Central Newen desde el 05 hasta el 11 de septiembre.
Considerar que la autoridad Argentina puede restringir total o parcialmente los envíos de gas natural a Chile en caso que esté afectado el suministro interno de su país. Esto es considerado Fuerza Mayor por parte de nuestro proveedor.
</t>
  </si>
  <si>
    <t>DISPONIBILIDAD DIARIA OCTUBRE 2019 [Mm3]</t>
  </si>
  <si>
    <t>DISPONIBILIDAD MENSUAL DICIEMBRE 2019 A SEPTIEMBRE 2020 [Mm3]</t>
  </si>
  <si>
    <t>PERIODO FIN</t>
  </si>
  <si>
    <t xml:space="preserve"> - Proveedor informa reducción de volumen disponible para el día operativo 04/09/2019 de 1.740.000 m3 a 1.550.000 m3. 
 - Proveedor informa reducción de volumen disponible para el día operativo 05/09/2019 de 1.740.000 m3 a 850.000 m3.
 - Proveedor informa reducción de volumen disponible para el día operativo 06/09/2019 de 1.740.000 m3 a 1.000.000 m3.
</t>
  </si>
  <si>
    <t>DISPONIBILIDAD DIARIA SEPTIEMBRE 2019 [Mm3]</t>
  </si>
  <si>
    <t>DISPONIBILIDAD SEMANALOCTUBRE 2019 [Mm3]</t>
  </si>
  <si>
    <t>DISPONIBILIDAD MENSUAL NOVIEMBRE 2019 A AGOSTO 2020 [Mm3]</t>
  </si>
  <si>
    <t/>
  </si>
  <si>
    <t>BW Tulip</t>
  </si>
  <si>
    <t>Sabine Pass</t>
  </si>
  <si>
    <t>TBC</t>
  </si>
  <si>
    <t>Gaslog Hong Kong</t>
  </si>
  <si>
    <t>Información actualizada a septiembre 2019 (correo electrónico)</t>
  </si>
  <si>
    <t>DE08259-19</t>
  </si>
  <si>
    <t>Información actualizada a septiembre 2019</t>
  </si>
  <si>
    <t>DE08174-19</t>
  </si>
  <si>
    <t>DE08326-19</t>
  </si>
  <si>
    <t>DE08235-19</t>
  </si>
  <si>
    <t>DE08345-19</t>
  </si>
  <si>
    <t>DE08277-19</t>
  </si>
  <si>
    <t>DE08318-19</t>
  </si>
  <si>
    <t>DE08264-19</t>
  </si>
  <si>
    <t>DE08378-19</t>
  </si>
  <si>
    <t>Loreto v.67</t>
  </si>
  <si>
    <t>DE08325-19</t>
  </si>
  <si>
    <t>DE08403-19</t>
  </si>
  <si>
    <t>DE08418-19</t>
  </si>
  <si>
    <t>(3.1) a (3.6)</t>
  </si>
  <si>
    <t>1.5 MM m3 de nominación</t>
  </si>
  <si>
    <t>Reducción desde suministrador pamapa</t>
  </si>
  <si>
    <t xml:space="preserve">1) Los días operativos de Gas natural inician a las 6:00 del día calendario y finalizan las 6:00 del día siguiente
2) desde el 07-09-2019 nominación de 10.500.000 para suministrador Pampa
3) máximo de nominación diaria 1.500.000 m3 
4) desde el 14-09-2019 nominación de 13.500.000 para suministrador YPF
</t>
  </si>
  <si>
    <t>DISPONIBILIDAD SEMANALNOVIEMBRE 2019 [Mm3]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</si>
</sst>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-0.249977111117893"/>
      <name val="Arial"/>
      <family val="2"/>
    </font>
    <font>
      <sz val="11"/>
      <color theme="1"/>
      <name val="Arial"/>
      <family val="2"/>
    </font>
    <font>
      <b/>
      <u/>
      <sz val="16"/>
      <color theme="5" tint="-0.249977111117893"/>
      <name val="Trebuchet MS"/>
      <family val="2"/>
    </font>
    <font>
      <sz val="16"/>
      <color theme="0"/>
      <name val="Trebuchet MS"/>
      <family val="2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5" tint="-0.249977111117893"/>
      <name val="Trebuchet MS"/>
      <family val="2"/>
    </font>
    <font>
      <sz val="11"/>
      <color theme="5" tint="-0.249977111117893"/>
      <name val="Trebuchet MS"/>
      <family val="2"/>
    </font>
    <font>
      <b/>
      <sz val="16"/>
      <color theme="5" tint="-0.249977111117893"/>
      <name val="Trebuchet MS"/>
      <family val="2"/>
    </font>
    <font>
      <b/>
      <sz val="12"/>
      <color theme="1"/>
      <name val="Trebuchet MS"/>
      <family val="2"/>
    </font>
    <font>
      <b/>
      <sz val="14"/>
      <color theme="0"/>
      <name val="Trebuchet MS"/>
      <family val="2"/>
    </font>
    <font>
      <sz val="20"/>
      <color theme="1" tint="0.34998626667073579"/>
      <name val="Trebuchet MS"/>
      <family val="2"/>
    </font>
    <font>
      <b/>
      <sz val="12"/>
      <color theme="1" tint="0.249977111117893"/>
      <name val="Trebuchet MS"/>
      <family val="2"/>
    </font>
    <font>
      <sz val="11"/>
      <color theme="1" tint="0.249977111117893"/>
      <name val="Trebuchet MS"/>
      <family val="2"/>
    </font>
    <font>
      <sz val="12"/>
      <color theme="1" tint="0.249977111117893"/>
      <name val="Trebuchet MS"/>
      <family val="2"/>
    </font>
    <font>
      <vertAlign val="superscript"/>
      <sz val="11"/>
      <color theme="5" tint="-0.249977111117893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theme="2" tint="-9.9978637043366805E-2"/>
      </left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2" tint="-9.9978637043366805E-2"/>
      </left>
      <right/>
      <top style="medium">
        <color theme="2" tint="-9.9978637043366805E-2"/>
      </top>
      <bottom/>
      <diagonal/>
    </border>
    <border>
      <left/>
      <right/>
      <top style="medium">
        <color theme="2" tint="-9.9978637043366805E-2"/>
      </top>
      <bottom/>
      <diagonal/>
    </border>
    <border>
      <left/>
      <right style="medium">
        <color theme="2" tint="-9.9978637043366805E-2"/>
      </right>
      <top style="medium">
        <color theme="2" tint="-9.9978637043366805E-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/>
      <right/>
      <top style="medium">
        <color theme="2" tint="-0.49998474074526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medium">
        <color theme="2" tint="-0.499984740745262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medium">
        <color theme="9" tint="0.39997558519241921"/>
      </top>
      <bottom/>
      <diagonal/>
    </border>
    <border>
      <left style="thick">
        <color theme="9" tint="0.39997558519241921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vertical="center"/>
    </xf>
    <xf numFmtId="0" fontId="6" fillId="0" borderId="12" xfId="0" applyFont="1" applyBorder="1"/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15" fontId="15" fillId="0" borderId="13" xfId="0" applyNumberFormat="1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5" fontId="15" fillId="3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164" fontId="15" fillId="6" borderId="14" xfId="0" applyNumberFormat="1" applyFont="1" applyFill="1" applyBorder="1" applyAlignment="1">
      <alignment horizontal="center" vertical="center"/>
    </xf>
    <xf numFmtId="49" fontId="15" fillId="6" borderId="13" xfId="0" applyNumberFormat="1" applyFont="1" applyFill="1" applyBorder="1" applyAlignment="1">
      <alignment horizontal="center" vertical="center"/>
    </xf>
    <xf numFmtId="22" fontId="15" fillId="3" borderId="14" xfId="0" applyNumberFormat="1" applyFont="1" applyFill="1" applyBorder="1" applyAlignment="1">
      <alignment horizontal="center" vertical="center"/>
    </xf>
    <xf numFmtId="22" fontId="15" fillId="0" borderId="13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vertical="center" wrapText="1"/>
    </xf>
    <xf numFmtId="0" fontId="7" fillId="4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/>
    </xf>
    <xf numFmtId="22" fontId="15" fillId="3" borderId="2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14" fontId="7" fillId="4" borderId="0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/>
    </xf>
    <xf numFmtId="3" fontId="15" fillId="3" borderId="13" xfId="0" applyNumberFormat="1" applyFont="1" applyFill="1" applyBorder="1" applyAlignment="1">
      <alignment horizontal="center" vertical="center"/>
    </xf>
    <xf numFmtId="49" fontId="15" fillId="3" borderId="20" xfId="0" applyNumberFormat="1" applyFont="1" applyFill="1" applyBorder="1" applyAlignment="1">
      <alignment horizontal="center" vertical="center"/>
    </xf>
    <xf numFmtId="15" fontId="15" fillId="3" borderId="20" xfId="0" applyNumberFormat="1" applyFont="1" applyFill="1" applyBorder="1" applyAlignment="1">
      <alignment horizontal="center" vertical="center"/>
    </xf>
    <xf numFmtId="3" fontId="15" fillId="3" borderId="2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15" fillId="3" borderId="14" xfId="0" applyFont="1" applyFill="1" applyBorder="1" applyAlignment="1">
      <alignment horizontal="center" vertical="center"/>
    </xf>
    <xf numFmtId="15" fontId="15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22" fontId="15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0" xfId="1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  <xf numFmtId="3" fontId="0" fillId="0" borderId="5" xfId="1" applyNumberFormat="1" applyFont="1" applyFill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14" fontId="5" fillId="7" borderId="0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left" vertical="center"/>
    </xf>
    <xf numFmtId="16" fontId="0" fillId="0" borderId="0" xfId="0" applyNumberFormat="1"/>
    <xf numFmtId="3" fontId="0" fillId="0" borderId="7" xfId="1" applyNumberFormat="1" applyFont="1" applyFill="1" applyBorder="1" applyAlignment="1">
      <alignment horizontal="center"/>
    </xf>
    <xf numFmtId="16" fontId="0" fillId="0" borderId="0" xfId="0" applyNumberFormat="1" applyFill="1"/>
    <xf numFmtId="3" fontId="1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0" fillId="0" borderId="0" xfId="2" applyFont="1"/>
    <xf numFmtId="0" fontId="0" fillId="0" borderId="0" xfId="0" applyAlignment="1">
      <alignment vertical="top"/>
    </xf>
    <xf numFmtId="41" fontId="0" fillId="0" borderId="0" xfId="2" applyFont="1" applyFill="1"/>
    <xf numFmtId="9" fontId="0" fillId="0" borderId="0" xfId="1" applyFont="1" applyFill="1" applyBorder="1" applyAlignment="1">
      <alignment horizontal="center"/>
    </xf>
    <xf numFmtId="9" fontId="0" fillId="0" borderId="7" xfId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/>
    <xf numFmtId="0" fontId="0" fillId="0" borderId="1" xfId="0" applyFill="1" applyBorder="1" applyAlignment="1">
      <alignment horizontal="center" vertical="center"/>
    </xf>
    <xf numFmtId="3" fontId="0" fillId="0" borderId="0" xfId="0" applyNumberFormat="1" applyFill="1"/>
    <xf numFmtId="9" fontId="0" fillId="0" borderId="5" xfId="1" applyFont="1" applyFill="1" applyBorder="1" applyAlignment="1">
      <alignment horizontal="center"/>
    </xf>
    <xf numFmtId="9" fontId="0" fillId="0" borderId="8" xfId="1" applyFont="1" applyFill="1" applyBorder="1" applyAlignment="1">
      <alignment horizontal="center"/>
    </xf>
    <xf numFmtId="0" fontId="3" fillId="0" borderId="6" xfId="0" applyFont="1" applyFill="1" applyBorder="1"/>
    <xf numFmtId="0" fontId="3" fillId="0" borderId="7" xfId="0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/>
    <xf numFmtId="0" fontId="10" fillId="0" borderId="0" xfId="0" applyFont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4" fontId="0" fillId="0" borderId="0" xfId="0" applyNumberFormat="1" applyFill="1"/>
    <xf numFmtId="3" fontId="15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15" fillId="3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left" vertical="center"/>
    </xf>
    <xf numFmtId="164" fontId="15" fillId="6" borderId="14" xfId="0" applyNumberFormat="1" applyFont="1" applyFill="1" applyBorder="1" applyAlignment="1">
      <alignment horizontal="left" vertical="center"/>
    </xf>
    <xf numFmtId="49" fontId="15" fillId="0" borderId="14" xfId="0" applyNumberFormat="1" applyFont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49" fontId="15" fillId="3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22" fontId="15" fillId="0" borderId="14" xfId="0" applyNumberFormat="1" applyFont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49" fontId="15" fillId="0" borderId="20" xfId="0" applyNumberFormat="1" applyFont="1" applyBorder="1" applyAlignment="1">
      <alignment horizontal="center" vertical="center"/>
    </xf>
    <xf numFmtId="22" fontId="15" fillId="0" borderId="2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49" fontId="15" fillId="3" borderId="19" xfId="0" applyNumberFormat="1" applyFont="1" applyFill="1" applyBorder="1" applyAlignment="1">
      <alignment horizontal="center" vertical="center"/>
    </xf>
    <xf numFmtId="22" fontId="15" fillId="0" borderId="19" xfId="0" applyNumberFormat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2" fontId="15" fillId="0" borderId="19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22" fontId="15" fillId="0" borderId="14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center" vertical="center"/>
    </xf>
    <xf numFmtId="22" fontId="15" fillId="0" borderId="20" xfId="0" applyNumberFormat="1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5%20Mayo/Generadora%20Metropolitana/Recurso%20primario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7%20Julio/Enel/0358_2019_INF_RECUR_PRIMARIO_ENE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/12%20-%20Diciembre/Engie/Formato_Informacion_Recurso_primario_dic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9%20Septiembre/Generadora%20Metropolitana/201909_Formato_Informacion_Recurso_primari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9%20Septiembre/Gas%20Sur/Formato_Informacion_Recurso_primario_0409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_Informacion_Recurso_primarioD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9%20Septiembre/SGA/Formato_Informacion_Recurso_primario_2019090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9%20Septiembre/Enel/0446_2019_Recurso_Primario_ENEL%20(1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%20de%20An&#225;lisis%20Econ&#243;mico/3.%20Costos%20variables%20combustibles/Costos%20combustibles%20SEN/2019/09%20-%20Septiembre/Gas%20Natural/383255%20Colb&#250;n%20GN_A%20(en%20revisi&#243;n)/2019_09_12_Modifica_Recursos_Primarios_12_09_2019_1.5M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166584558\AppData\Local\Microsoft\Windows\INetCache\Content.Outlook\3IH0Y18B\Recurso%20primario_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delatorre/AppData/Local/Microsoft/Windows/INetCache/Content.Outlook/TH5HXFKH/Recurso%20primario_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esos%20varios/Turbina/Informacion%20correo%20CDEC/2018/20181121/Informe%20ejecutivo/Recurso%20primario_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GM/201902_Formato_Informacion_Recurso_primar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5%20Mayo/Generadora%20Metropolitana/201905_Formato_Informacion_Recurso_primario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1%20Enero/Enel/21-01-2019/0035_2019_YPFTOTAL_Formato_Informacion_Recurso_primar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2%20Febrero/Engie/Formato_Informacion_Recurso_primario_fe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4%20Abril/SGA/Formato_Informacion_Recurso_primario_11-04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NATURAL"/>
      <sheetName val="GNL REGAS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5">
          <cell r="B165" t="str">
            <v>BASE</v>
          </cell>
        </row>
        <row r="166">
          <cell r="B166" t="str">
            <v>ADICIONAL</v>
          </cell>
        </row>
        <row r="167">
          <cell r="B167" t="str">
            <v>SPOT</v>
          </cell>
        </row>
        <row r="168">
          <cell r="B168" t="str">
            <v>OTRO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NATURAL"/>
      <sheetName val="GNL REGAS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"/>
      <sheetName val="DIESEL+FUELOIL"/>
      <sheetName val="HIDRAULICAS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BIOENERGÍAS FORESTALES</v>
          </cell>
        </row>
        <row r="4">
          <cell r="B4" t="str">
            <v>COLBÚN</v>
          </cell>
        </row>
        <row r="5">
          <cell r="B5" t="str">
            <v>COLMITO</v>
          </cell>
        </row>
        <row r="6">
          <cell r="B6" t="str">
            <v>ENAP REFINERÍAS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</row>
        <row r="11">
          <cell r="B11" t="str">
            <v>ORAZUL ENERGY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</row>
        <row r="17">
          <cell r="B17" t="str">
            <v>CANDELARIA</v>
          </cell>
        </row>
        <row r="18">
          <cell r="B18" t="str">
            <v>COLMITO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32">
          <cell r="B32" t="str">
            <v>ANDINA</v>
          </cell>
        </row>
        <row r="33">
          <cell r="B33" t="str">
            <v>ANGAMOS</v>
          </cell>
        </row>
        <row r="34">
          <cell r="B34" t="str">
            <v>BOCAMINA</v>
          </cell>
        </row>
        <row r="35">
          <cell r="B35" t="str">
            <v>COCHRANE</v>
          </cell>
        </row>
        <row r="36">
          <cell r="B36" t="str">
            <v>GUACOLDA</v>
          </cell>
        </row>
        <row r="37">
          <cell r="B37" t="str">
            <v>HORNITOS</v>
          </cell>
        </row>
        <row r="38">
          <cell r="B38" t="str">
            <v>IEM</v>
          </cell>
        </row>
        <row r="39">
          <cell r="B39" t="str">
            <v>MEJILLONES</v>
          </cell>
        </row>
        <row r="40">
          <cell r="B40" t="str">
            <v>NUEVA TOCOPILLA</v>
          </cell>
        </row>
        <row r="41">
          <cell r="B41" t="str">
            <v>PETROPOWER</v>
          </cell>
        </row>
        <row r="42">
          <cell r="B42" t="str">
            <v>SANTA MARÍA</v>
          </cell>
        </row>
        <row r="43">
          <cell r="B43" t="str">
            <v>TARAPACÁ</v>
          </cell>
        </row>
        <row r="44">
          <cell r="B44" t="str">
            <v>TOCOPILLA</v>
          </cell>
        </row>
        <row r="45">
          <cell r="B45" t="str">
            <v>VENTANAS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  <row r="165">
          <cell r="B165" t="str">
            <v>BASE</v>
          </cell>
        </row>
        <row r="166">
          <cell r="B166" t="str">
            <v>ADICIONAL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BIOENERGÍAS FORESTALES</v>
          </cell>
          <cell r="D3" t="str">
            <v>GASATACAMA</v>
          </cell>
        </row>
        <row r="4">
          <cell r="B4" t="str">
            <v>COLBÚN</v>
          </cell>
          <cell r="D4" t="str">
            <v>NORANDINO</v>
          </cell>
        </row>
        <row r="5">
          <cell r="B5" t="str">
            <v>COLMITO</v>
          </cell>
          <cell r="D5" t="str">
            <v>GASANDES</v>
          </cell>
        </row>
        <row r="6">
          <cell r="B6" t="str">
            <v>ENAP REFINERÍAS</v>
          </cell>
          <cell r="D6" t="str">
            <v>GAS PACÍFICO</v>
          </cell>
        </row>
        <row r="7">
          <cell r="B7" t="str">
            <v>ENEL GENERACIÓN CHILE</v>
          </cell>
        </row>
        <row r="8">
          <cell r="B8" t="str">
            <v>ENGIE</v>
          </cell>
        </row>
        <row r="9">
          <cell r="B9" t="str">
            <v>GAS SUR</v>
          </cell>
        </row>
        <row r="10">
          <cell r="B10" t="str">
            <v>GENERADORA METROPOLITANA</v>
          </cell>
          <cell r="D10" t="str">
            <v>FIRME</v>
          </cell>
        </row>
        <row r="11">
          <cell r="B11" t="str">
            <v>ORAZUL ENERGY</v>
          </cell>
          <cell r="D11" t="str">
            <v>INTERRUMPIBLE</v>
          </cell>
        </row>
        <row r="12">
          <cell r="B12" t="str">
            <v>SOCIEDAD GENERADORA AUSTRAL</v>
          </cell>
        </row>
        <row r="13">
          <cell r="B13" t="str">
            <v>TAMAKAYA ENERGÍA</v>
          </cell>
        </row>
        <row r="16">
          <cell r="B16" t="str">
            <v>ATACAMA</v>
          </cell>
          <cell r="D16" t="str">
            <v>100% Take or Pay</v>
          </cell>
        </row>
        <row r="17">
          <cell r="B17" t="str">
            <v>CANDELARIA</v>
          </cell>
          <cell r="D17" t="str">
            <v>Take or Pay parcial</v>
          </cell>
        </row>
        <row r="18">
          <cell r="B18" t="str">
            <v>COLMITO</v>
          </cell>
          <cell r="D18" t="str">
            <v>Sin Take or Pay</v>
          </cell>
        </row>
        <row r="19">
          <cell r="B19" t="str">
            <v>CORONEL</v>
          </cell>
        </row>
        <row r="20">
          <cell r="B20" t="str">
            <v>KELAR</v>
          </cell>
        </row>
        <row r="21">
          <cell r="B21" t="str">
            <v>MEJILLONES</v>
          </cell>
        </row>
        <row r="22">
          <cell r="B22" t="str">
            <v>NEHUENCO</v>
          </cell>
        </row>
        <row r="23">
          <cell r="B23" t="str">
            <v>NEWEN</v>
          </cell>
        </row>
        <row r="24">
          <cell r="B24" t="str">
            <v>NUEVA RENCA</v>
          </cell>
        </row>
        <row r="25">
          <cell r="B25" t="str">
            <v>QUINTERO</v>
          </cell>
        </row>
        <row r="26">
          <cell r="B26" t="str">
            <v>SAN ISIDRO</v>
          </cell>
        </row>
        <row r="27">
          <cell r="B27" t="str">
            <v>TALTAL</v>
          </cell>
        </row>
        <row r="28">
          <cell r="B28" t="str">
            <v>TOCOPILLA</v>
          </cell>
        </row>
        <row r="29">
          <cell r="B29" t="str">
            <v>YUNGAY</v>
          </cell>
        </row>
        <row r="48">
          <cell r="B48" t="str">
            <v>AGUAS BLANCAS</v>
          </cell>
        </row>
        <row r="49">
          <cell r="B49" t="str">
            <v>ANDES GENERACIÓN</v>
          </cell>
        </row>
        <row r="50">
          <cell r="B50" t="str">
            <v>ANTILHUE TG</v>
          </cell>
        </row>
        <row r="51">
          <cell r="B51" t="str">
            <v>ARICA</v>
          </cell>
        </row>
        <row r="52">
          <cell r="B52" t="str">
            <v>ATACAMA</v>
          </cell>
        </row>
        <row r="53">
          <cell r="B53" t="str">
            <v>CALLE CALLE</v>
          </cell>
        </row>
        <row r="54">
          <cell r="B54" t="str">
            <v>CANDELARIA</v>
          </cell>
        </row>
        <row r="55">
          <cell r="B55" t="str">
            <v>CARDONES</v>
          </cell>
        </row>
        <row r="56">
          <cell r="B56" t="str">
            <v>CBB CENTRO</v>
          </cell>
        </row>
        <row r="57">
          <cell r="B57" t="str">
            <v>CELCO BL2</v>
          </cell>
        </row>
        <row r="58">
          <cell r="B58" t="str">
            <v>CENIZAS</v>
          </cell>
        </row>
        <row r="59">
          <cell r="B59" t="str">
            <v>CHILOÉ</v>
          </cell>
        </row>
        <row r="60">
          <cell r="B60" t="str">
            <v>CHOLGUAN BL2</v>
          </cell>
        </row>
        <row r="61">
          <cell r="B61" t="str">
            <v>CHUYACA</v>
          </cell>
        </row>
        <row r="62">
          <cell r="B62" t="str">
            <v>CMPC PACÍFICO</v>
          </cell>
        </row>
        <row r="63">
          <cell r="B63" t="str">
            <v>COLIHUES</v>
          </cell>
        </row>
        <row r="64">
          <cell r="B64" t="str">
            <v>COLMITO</v>
          </cell>
        </row>
        <row r="65">
          <cell r="B65" t="str">
            <v>CONCÓN</v>
          </cell>
        </row>
        <row r="66">
          <cell r="B66" t="str">
            <v>CONSTITUCIÓN</v>
          </cell>
        </row>
        <row r="67">
          <cell r="B67" t="str">
            <v>CORONEL</v>
          </cell>
        </row>
        <row r="68">
          <cell r="B68" t="str">
            <v>DEGAÑ</v>
          </cell>
        </row>
        <row r="69">
          <cell r="B69" t="str">
            <v>DIEGO DE ALMAGRO</v>
          </cell>
        </row>
        <row r="70">
          <cell r="B70" t="str">
            <v>EL PEÑON</v>
          </cell>
        </row>
        <row r="71">
          <cell r="B71" t="str">
            <v>EL SALVADOR</v>
          </cell>
        </row>
        <row r="72">
          <cell r="B72" t="str">
            <v>EL TOTORAL</v>
          </cell>
        </row>
        <row r="73">
          <cell r="B73" t="str">
            <v>EMELDA</v>
          </cell>
        </row>
        <row r="74">
          <cell r="B74" t="str">
            <v>ENAEX</v>
          </cell>
        </row>
        <row r="75">
          <cell r="B75" t="str">
            <v>ESPERANZA</v>
          </cell>
        </row>
        <row r="76">
          <cell r="B76" t="str">
            <v>HORCONES TG</v>
          </cell>
        </row>
        <row r="77">
          <cell r="B77" t="str">
            <v>HUASCO TG</v>
          </cell>
        </row>
        <row r="78">
          <cell r="B78" t="str">
            <v>INACAL</v>
          </cell>
        </row>
        <row r="79">
          <cell r="B79" t="str">
            <v>IQUIQUE</v>
          </cell>
        </row>
        <row r="80">
          <cell r="B80" t="str">
            <v>KELAR</v>
          </cell>
        </row>
        <row r="81">
          <cell r="B81" t="str">
            <v>LA PORTADA</v>
          </cell>
        </row>
        <row r="82">
          <cell r="B82" t="str">
            <v>LAGUNA VERDE</v>
          </cell>
        </row>
        <row r="83">
          <cell r="B83" t="str">
            <v>LAS VEGAS</v>
          </cell>
        </row>
        <row r="84">
          <cell r="B84" t="str">
            <v>LINARES NORTE</v>
          </cell>
        </row>
        <row r="85">
          <cell r="B85" t="str">
            <v>LOS ESPINOS</v>
          </cell>
        </row>
        <row r="86">
          <cell r="B86" t="str">
            <v>LOS GUINDOS</v>
          </cell>
        </row>
        <row r="87">
          <cell r="B87" t="str">
            <v>LOS PINOS</v>
          </cell>
        </row>
        <row r="88">
          <cell r="B88" t="str">
            <v>LOS VIENTOS</v>
          </cell>
        </row>
        <row r="89">
          <cell r="B89" t="str">
            <v>MANTOS BLANCOS</v>
          </cell>
        </row>
        <row r="90">
          <cell r="B90" t="str">
            <v>MAULE</v>
          </cell>
        </row>
        <row r="91">
          <cell r="B91" t="str">
            <v>NEHUENCO</v>
          </cell>
        </row>
        <row r="92">
          <cell r="B92" t="str">
            <v>NEWEN</v>
          </cell>
        </row>
        <row r="93">
          <cell r="B93" t="str">
            <v>NUEVA ALDEA II</v>
          </cell>
        </row>
        <row r="94">
          <cell r="B94" t="str">
            <v>NUEVA RENCA</v>
          </cell>
        </row>
        <row r="95">
          <cell r="B95" t="str">
            <v>OLIVOS</v>
          </cell>
        </row>
        <row r="96">
          <cell r="B96" t="str">
            <v>PLACILLA</v>
          </cell>
        </row>
        <row r="97">
          <cell r="B97" t="str">
            <v>PUNTA COLORADA</v>
          </cell>
        </row>
        <row r="98">
          <cell r="B98" t="str">
            <v>QUELLÓN II</v>
          </cell>
        </row>
        <row r="99">
          <cell r="B99" t="str">
            <v>QUINTAY</v>
          </cell>
        </row>
        <row r="100">
          <cell r="B100" t="str">
            <v>QUINTERO</v>
          </cell>
        </row>
        <row r="101">
          <cell r="B101" t="str">
            <v>RENCA</v>
          </cell>
        </row>
        <row r="102">
          <cell r="B102" t="str">
            <v>SAN GREGORIO</v>
          </cell>
        </row>
        <row r="103">
          <cell r="B103" t="str">
            <v>SAN ISIDRO</v>
          </cell>
        </row>
        <row r="104">
          <cell r="B104" t="str">
            <v>SAN LORENZO (ALMAGRO)</v>
          </cell>
        </row>
        <row r="105">
          <cell r="B105" t="str">
            <v>SANTA LIDIA</v>
          </cell>
        </row>
        <row r="106">
          <cell r="B106" t="str">
            <v>TALTAL</v>
          </cell>
        </row>
        <row r="107">
          <cell r="B107" t="str">
            <v>TAMAYA</v>
          </cell>
        </row>
        <row r="108">
          <cell r="B108" t="str">
            <v>TENO</v>
          </cell>
        </row>
        <row r="109">
          <cell r="B109" t="str">
            <v>TERMOPACÍFICO</v>
          </cell>
        </row>
        <row r="110">
          <cell r="B110" t="str">
            <v>TRAPEN</v>
          </cell>
        </row>
        <row r="111">
          <cell r="B111" t="str">
            <v>UJINA</v>
          </cell>
        </row>
        <row r="112">
          <cell r="B112" t="str">
            <v>VALDIVIA BL4</v>
          </cell>
        </row>
        <row r="113">
          <cell r="B113" t="str">
            <v>YUNGAY</v>
          </cell>
        </row>
        <row r="114">
          <cell r="B114" t="str">
            <v>ZOFRI/ESTANDARTES</v>
          </cell>
        </row>
        <row r="117">
          <cell r="B117" t="str">
            <v>ANDES GENERACIÓN</v>
          </cell>
        </row>
        <row r="118">
          <cell r="B118" t="str">
            <v>ARAUCO BIOENERGÍA</v>
          </cell>
        </row>
        <row r="119">
          <cell r="B119" t="str">
            <v>BARRICK GENERACIÓN</v>
          </cell>
        </row>
        <row r="120">
          <cell r="B120" t="str">
            <v>BIOENERGIAS FORESTALES</v>
          </cell>
        </row>
        <row r="121">
          <cell r="B121" t="str">
            <v>CELULOSA ARAUCO</v>
          </cell>
        </row>
        <row r="122">
          <cell r="B122" t="str">
            <v>CEMENTOS BIO BIO</v>
          </cell>
        </row>
        <row r="123">
          <cell r="B123" t="str">
            <v>CEN</v>
          </cell>
        </row>
        <row r="124">
          <cell r="B124" t="str">
            <v>CENTRAL CARDONES</v>
          </cell>
        </row>
        <row r="125">
          <cell r="B125" t="str">
            <v>COLBÚN</v>
          </cell>
        </row>
        <row r="126">
          <cell r="B126" t="str">
            <v>COLIHUES ENERGÍA</v>
          </cell>
        </row>
        <row r="127">
          <cell r="B127" t="str">
            <v>COMASA</v>
          </cell>
        </row>
        <row r="128">
          <cell r="B128" t="str">
            <v>ELÉCTRICA CENIZAS</v>
          </cell>
        </row>
        <row r="129">
          <cell r="B129" t="str">
            <v>ELEKTRAGEN</v>
          </cell>
        </row>
        <row r="130">
          <cell r="B130" t="str">
            <v>EMELDA</v>
          </cell>
        </row>
        <row r="131">
          <cell r="B131" t="str">
            <v>ENAEX</v>
          </cell>
        </row>
        <row r="132">
          <cell r="B132" t="str">
            <v>ENAP</v>
          </cell>
        </row>
        <row r="133">
          <cell r="B133" t="str">
            <v>ENEL</v>
          </cell>
        </row>
        <row r="134">
          <cell r="B134" t="str">
            <v>ENERGÍA PACÍFICO</v>
          </cell>
        </row>
        <row r="135">
          <cell r="B135" t="str">
            <v>ENGIE</v>
          </cell>
        </row>
        <row r="136">
          <cell r="B136" t="str">
            <v>ENLASA</v>
          </cell>
        </row>
        <row r="137">
          <cell r="B137" t="str">
            <v>ENORCHILE</v>
          </cell>
        </row>
        <row r="138">
          <cell r="B138" t="str">
            <v>EQUIPOS DE GENERACION</v>
          </cell>
        </row>
        <row r="139">
          <cell r="B139" t="str">
            <v>GAS SUR</v>
          </cell>
        </row>
        <row r="140">
          <cell r="B140" t="str">
            <v>GASATACAMA</v>
          </cell>
        </row>
        <row r="141">
          <cell r="B141" t="str">
            <v>GENERADORA METROPOLITANA</v>
          </cell>
        </row>
        <row r="142">
          <cell r="B142" t="str">
            <v>GENPAC</v>
          </cell>
        </row>
        <row r="143">
          <cell r="B143" t="str">
            <v>HBS ENERGÍA</v>
          </cell>
        </row>
        <row r="144">
          <cell r="B144" t="str">
            <v>IMELSA</v>
          </cell>
        </row>
        <row r="145">
          <cell r="B145" t="str">
            <v>KDM</v>
          </cell>
        </row>
        <row r="146">
          <cell r="B146" t="str">
            <v>LOS ESPINOS</v>
          </cell>
        </row>
        <row r="147">
          <cell r="B147" t="str">
            <v>LOS GUINDOS</v>
          </cell>
        </row>
        <row r="148">
          <cell r="B148" t="str">
            <v>MINERA COLLAHUASI</v>
          </cell>
        </row>
        <row r="149">
          <cell r="B149" t="str">
            <v>NEOMAS SPA</v>
          </cell>
        </row>
        <row r="150">
          <cell r="B150" t="str">
            <v>NUEVA DEGAN</v>
          </cell>
        </row>
        <row r="151">
          <cell r="B151" t="str">
            <v>NUEVA ENERGÍA</v>
          </cell>
        </row>
        <row r="152">
          <cell r="B152" t="str">
            <v>ON GROUP</v>
          </cell>
        </row>
        <row r="153">
          <cell r="B153" t="str">
            <v>ORAZUL ENERGY CHILE HOLDING</v>
          </cell>
        </row>
        <row r="154">
          <cell r="B154" t="str">
            <v>PANELES ARAUCO</v>
          </cell>
        </row>
        <row r="155">
          <cell r="B155" t="str">
            <v>POTENCIA</v>
          </cell>
        </row>
        <row r="156">
          <cell r="B156" t="str">
            <v>SANTA MARTA</v>
          </cell>
        </row>
        <row r="157">
          <cell r="B157" t="str">
            <v>SOCIEDAD GENERADORA AUSTRAL</v>
          </cell>
        </row>
        <row r="158">
          <cell r="B158" t="str">
            <v>SW OPERATIONS</v>
          </cell>
        </row>
        <row r="159">
          <cell r="B159" t="str">
            <v>TAMAKAYA ENERGÍA</v>
          </cell>
        </row>
        <row r="160">
          <cell r="B160" t="str">
            <v>TECNET</v>
          </cell>
        </row>
        <row r="161">
          <cell r="B161" t="str">
            <v>TECNORED</v>
          </cell>
        </row>
        <row r="162">
          <cell r="B162" t="str">
            <v>TERMOELECTRICA COLMITO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L REGAS"/>
      <sheetName val="GAS NATURAL"/>
      <sheetName val="CARBON Complejo 1"/>
      <sheetName val="CARBON Complejo 2"/>
      <sheetName val="Biomasa Complejo 1"/>
      <sheetName val="Biomasa Complejo 2"/>
      <sheetName val="DIESEL+FUELOIL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 t="str">
            <v>GASATACAMA</v>
          </cell>
        </row>
        <row r="4">
          <cell r="D4" t="str">
            <v>NORANDINO</v>
          </cell>
        </row>
        <row r="5">
          <cell r="D5" t="str">
            <v>GASANDES</v>
          </cell>
        </row>
        <row r="6">
          <cell r="D6" t="str">
            <v>GAS PACÍFICO</v>
          </cell>
        </row>
        <row r="10">
          <cell r="D10" t="str">
            <v>FIRME</v>
          </cell>
        </row>
        <row r="11">
          <cell r="D11" t="str">
            <v>INTERRUMPIBLE</v>
          </cell>
        </row>
        <row r="16">
          <cell r="D16" t="str">
            <v>100% Take or Pay</v>
          </cell>
        </row>
        <row r="17">
          <cell r="D17" t="str">
            <v>Take or Pay parcial</v>
          </cell>
        </row>
        <row r="18">
          <cell r="D18" t="str">
            <v>Sin Take or Pay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6B1D-D1CD-495B-B36A-795EE0FB81A0}">
  <sheetPr codeName="Hoja1"/>
  <dimension ref="A1:K44"/>
  <sheetViews>
    <sheetView showGridLines="0" tabSelected="1" workbookViewId="0">
      <selection activeCell="H13" sqref="H13"/>
    </sheetView>
  </sheetViews>
  <sheetFormatPr baseColWidth="10" defaultColWidth="0" defaultRowHeight="15" zeroHeight="1" x14ac:dyDescent="0.25"/>
  <cols>
    <col min="1" max="1" width="30.28515625" customWidth="1"/>
    <col min="2" max="2" width="16.7109375" customWidth="1"/>
    <col min="3" max="11" width="10.85546875" customWidth="1"/>
    <col min="12" max="12" width="10.85546875" hidden="1" customWidth="1"/>
    <col min="13" max="16384" width="10.85546875" hidden="1"/>
  </cols>
  <sheetData>
    <row r="1" spans="1:11" ht="21" x14ac:dyDescent="0.25">
      <c r="A1" s="143" t="s">
        <v>61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48.75" customHeight="1" x14ac:dyDescent="0.25">
      <c r="A2" s="142" t="s">
        <v>122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x14ac:dyDescent="0.25"/>
    <row r="4" spans="1:11" ht="29.1" customHeight="1" x14ac:dyDescent="0.25">
      <c r="A4" s="18" t="s">
        <v>62</v>
      </c>
      <c r="B4" s="144" t="s">
        <v>72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1:11" s="25" customFormat="1" x14ac:dyDescent="0.25">
      <c r="A5" s="25" t="s">
        <v>133</v>
      </c>
      <c r="B5" s="75" t="s">
        <v>139</v>
      </c>
      <c r="C5" s="75"/>
      <c r="D5" s="75"/>
      <c r="E5" s="75"/>
      <c r="F5" s="75"/>
      <c r="G5" s="75"/>
      <c r="H5" s="75"/>
      <c r="I5" s="75"/>
      <c r="J5" s="75"/>
      <c r="K5" s="75"/>
    </row>
    <row r="6" spans="1:11" ht="29.1" customHeight="1" x14ac:dyDescent="0.25">
      <c r="A6" s="18" t="s">
        <v>63</v>
      </c>
      <c r="B6" s="144" t="s">
        <v>73</v>
      </c>
      <c r="C6" s="144"/>
      <c r="D6" s="144"/>
      <c r="E6" s="144"/>
      <c r="F6" s="144"/>
      <c r="G6" s="144"/>
      <c r="H6" s="144"/>
      <c r="I6" s="144"/>
      <c r="J6" s="144"/>
      <c r="K6" s="144"/>
    </row>
    <row r="7" spans="1:11" s="25" customFormat="1" x14ac:dyDescent="0.25">
      <c r="A7" s="25" t="s">
        <v>138</v>
      </c>
      <c r="B7" s="75" t="s">
        <v>140</v>
      </c>
      <c r="C7" s="75"/>
      <c r="D7" s="75"/>
      <c r="E7" s="75"/>
      <c r="F7" s="75"/>
      <c r="G7" s="75"/>
      <c r="H7" s="75"/>
      <c r="I7" s="75"/>
      <c r="J7" s="75"/>
      <c r="K7" s="75"/>
    </row>
    <row r="8" spans="1:11" x14ac:dyDescent="0.25">
      <c r="A8" t="s">
        <v>98</v>
      </c>
      <c r="B8" s="145" t="s">
        <v>74</v>
      </c>
      <c r="C8" s="145"/>
      <c r="D8" s="145"/>
      <c r="E8" s="145"/>
      <c r="F8" s="145"/>
      <c r="G8" s="145"/>
      <c r="H8" s="145"/>
      <c r="I8" s="145"/>
      <c r="J8" s="145"/>
      <c r="K8" s="145"/>
    </row>
    <row r="9" spans="1:11" s="25" customFormat="1" x14ac:dyDescent="0.25">
      <c r="A9" s="25" t="s">
        <v>280</v>
      </c>
      <c r="B9" s="22" t="s">
        <v>134</v>
      </c>
      <c r="C9" s="22"/>
      <c r="D9" s="22"/>
      <c r="E9" s="22"/>
      <c r="F9" s="22"/>
      <c r="G9" s="22"/>
      <c r="H9" s="22"/>
      <c r="I9" s="22"/>
      <c r="J9" s="22"/>
      <c r="K9" s="22"/>
    </row>
    <row r="10" spans="1:11" ht="29.1" customHeight="1" x14ac:dyDescent="0.25">
      <c r="A10" s="86" t="s">
        <v>64</v>
      </c>
      <c r="B10" s="142" t="s">
        <v>135</v>
      </c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x14ac:dyDescent="0.25">
      <c r="A11" s="18" t="s">
        <v>92</v>
      </c>
      <c r="B11" t="s">
        <v>96</v>
      </c>
    </row>
    <row r="12" spans="1:11" x14ac:dyDescent="0.25">
      <c r="A12" s="18"/>
    </row>
    <row r="13" spans="1:11" x14ac:dyDescent="0.25">
      <c r="A13" s="18" t="s">
        <v>95</v>
      </c>
    </row>
    <row r="14" spans="1:11" x14ac:dyDescent="0.25">
      <c r="A14" s="18"/>
    </row>
    <row r="15" spans="1:11" x14ac:dyDescent="0.25">
      <c r="A15" s="23" t="s">
        <v>8</v>
      </c>
      <c r="B15" s="24" t="s">
        <v>93</v>
      </c>
      <c r="C15" s="24" t="s">
        <v>94</v>
      </c>
      <c r="D15" s="24" t="s">
        <v>97</v>
      </c>
    </row>
    <row r="16" spans="1:11" s="74" customFormat="1" x14ac:dyDescent="0.25">
      <c r="A16" s="74" t="s">
        <v>194</v>
      </c>
      <c r="B16" s="74" t="s">
        <v>195</v>
      </c>
      <c r="C16" s="108">
        <v>43689</v>
      </c>
      <c r="D16" s="74" t="s">
        <v>174</v>
      </c>
    </row>
    <row r="17" spans="1:10" s="74" customFormat="1" x14ac:dyDescent="0.25">
      <c r="A17" s="74" t="s">
        <v>198</v>
      </c>
      <c r="B17" s="74" t="s">
        <v>199</v>
      </c>
      <c r="C17" s="108">
        <v>43689</v>
      </c>
      <c r="D17" s="74" t="s">
        <v>174</v>
      </c>
    </row>
    <row r="18" spans="1:10" s="74" customFormat="1" x14ac:dyDescent="0.25">
      <c r="A18" s="74" t="s">
        <v>196</v>
      </c>
      <c r="B18" s="74" t="s">
        <v>197</v>
      </c>
      <c r="C18" s="108">
        <v>43689</v>
      </c>
      <c r="D18" s="74" t="s">
        <v>174</v>
      </c>
    </row>
    <row r="19" spans="1:10" s="74" customFormat="1" x14ac:dyDescent="0.25">
      <c r="A19" s="74" t="s">
        <v>231</v>
      </c>
      <c r="B19" s="74" t="s">
        <v>268</v>
      </c>
      <c r="C19" s="108">
        <v>43710</v>
      </c>
      <c r="D19" s="74" t="s">
        <v>267</v>
      </c>
    </row>
    <row r="20" spans="1:10" s="74" customFormat="1" x14ac:dyDescent="0.25">
      <c r="A20" s="74" t="s">
        <v>150</v>
      </c>
      <c r="B20" s="74" t="s">
        <v>270</v>
      </c>
      <c r="C20" s="108">
        <v>43712</v>
      </c>
      <c r="D20" s="74" t="s">
        <v>267</v>
      </c>
    </row>
    <row r="21" spans="1:10" s="74" customFormat="1" x14ac:dyDescent="0.25">
      <c r="A21" s="74" t="s">
        <v>79</v>
      </c>
      <c r="B21" s="74" t="s">
        <v>266</v>
      </c>
      <c r="C21" s="108">
        <v>43712</v>
      </c>
      <c r="D21" s="74" t="s">
        <v>267</v>
      </c>
    </row>
    <row r="22" spans="1:10" s="74" customFormat="1" x14ac:dyDescent="0.25">
      <c r="A22" s="74" t="s">
        <v>156</v>
      </c>
      <c r="B22" s="74" t="s">
        <v>274</v>
      </c>
      <c r="C22" s="108">
        <v>43713</v>
      </c>
      <c r="D22" s="74" t="s">
        <v>267</v>
      </c>
    </row>
    <row r="23" spans="1:10" s="74" customFormat="1" x14ac:dyDescent="0.25">
      <c r="A23" s="74" t="s">
        <v>158</v>
      </c>
      <c r="B23" s="74" t="s">
        <v>272</v>
      </c>
      <c r="C23" s="108">
        <v>43713</v>
      </c>
      <c r="D23" s="74" t="s">
        <v>267</v>
      </c>
      <c r="J23" s="87"/>
    </row>
    <row r="24" spans="1:10" s="74" customFormat="1" x14ac:dyDescent="0.25">
      <c r="A24" s="74" t="s">
        <v>159</v>
      </c>
      <c r="B24" s="74" t="s">
        <v>273</v>
      </c>
      <c r="C24" s="108">
        <v>43713</v>
      </c>
      <c r="D24" s="74" t="s">
        <v>267</v>
      </c>
      <c r="J24" s="87"/>
    </row>
    <row r="25" spans="1:10" s="74" customFormat="1" x14ac:dyDescent="0.25">
      <c r="A25" s="74" t="s">
        <v>141</v>
      </c>
      <c r="B25" s="74" t="s">
        <v>277</v>
      </c>
      <c r="C25" s="108">
        <v>43713</v>
      </c>
      <c r="D25" s="74" t="s">
        <v>267</v>
      </c>
    </row>
    <row r="26" spans="1:10" s="74" customFormat="1" x14ac:dyDescent="0.25">
      <c r="A26" s="74" t="s">
        <v>157</v>
      </c>
      <c r="B26" s="74" t="s">
        <v>269</v>
      </c>
      <c r="C26" s="108">
        <v>43713</v>
      </c>
      <c r="D26" s="74" t="s">
        <v>267</v>
      </c>
    </row>
    <row r="27" spans="1:10" s="74" customFormat="1" x14ac:dyDescent="0.25">
      <c r="A27" s="74" t="s">
        <v>91</v>
      </c>
      <c r="B27" s="74" t="s">
        <v>271</v>
      </c>
      <c r="C27" s="108">
        <v>43714</v>
      </c>
      <c r="D27" s="74" t="s">
        <v>267</v>
      </c>
    </row>
    <row r="28" spans="1:10" s="74" customFormat="1" x14ac:dyDescent="0.25">
      <c r="A28" s="74" t="s">
        <v>78</v>
      </c>
      <c r="C28" s="108">
        <v>43714</v>
      </c>
      <c r="D28" s="74" t="s">
        <v>265</v>
      </c>
    </row>
    <row r="29" spans="1:10" s="74" customFormat="1" x14ac:dyDescent="0.25">
      <c r="A29" s="74" t="s">
        <v>90</v>
      </c>
      <c r="B29" s="74" t="s">
        <v>275</v>
      </c>
      <c r="C29" s="108">
        <v>43716</v>
      </c>
      <c r="D29" s="74" t="s">
        <v>267</v>
      </c>
    </row>
    <row r="30" spans="1:10" s="74" customFormat="1" x14ac:dyDescent="0.25">
      <c r="A30" s="74" t="s">
        <v>16</v>
      </c>
      <c r="B30" s="74" t="s">
        <v>278</v>
      </c>
      <c r="C30" s="108">
        <v>43717</v>
      </c>
      <c r="D30" s="74" t="s">
        <v>267</v>
      </c>
    </row>
    <row r="31" spans="1:10" s="74" customFormat="1" x14ac:dyDescent="0.25">
      <c r="A31" s="74" t="s">
        <v>151</v>
      </c>
      <c r="B31" s="74" t="s">
        <v>279</v>
      </c>
      <c r="C31" s="108">
        <v>43717</v>
      </c>
      <c r="D31" s="74" t="s">
        <v>267</v>
      </c>
    </row>
    <row r="32" spans="1:10" x14ac:dyDescent="0.25"/>
    <row r="33" spans="1:1" x14ac:dyDescent="0.25"/>
    <row r="34" spans="1:1" x14ac:dyDescent="0.25"/>
    <row r="35" spans="1:1" x14ac:dyDescent="0.25">
      <c r="A35" s="87"/>
    </row>
    <row r="36" spans="1:1" x14ac:dyDescent="0.25">
      <c r="A36" s="87"/>
    </row>
    <row r="37" spans="1:1" x14ac:dyDescent="0.25"/>
    <row r="38" spans="1:1" x14ac:dyDescent="0.25"/>
    <row r="39" spans="1:1" x14ac:dyDescent="0.25"/>
    <row r="40" spans="1:1" x14ac:dyDescent="0.25"/>
    <row r="41" spans="1:1" x14ac:dyDescent="0.25"/>
    <row r="42" spans="1:1" x14ac:dyDescent="0.25"/>
    <row r="43" spans="1:1" hidden="1" x14ac:dyDescent="0.25"/>
    <row r="44" spans="1:1" x14ac:dyDescent="0.25"/>
  </sheetData>
  <sortState xmlns:xlrd2="http://schemas.microsoft.com/office/spreadsheetml/2017/richdata2" ref="A16:D20">
    <sortCondition ref="C16:C20"/>
  </sortState>
  <mergeCells count="6">
    <mergeCell ref="B10:K10"/>
    <mergeCell ref="A1:K1"/>
    <mergeCell ref="A2:K2"/>
    <mergeCell ref="B4:K4"/>
    <mergeCell ref="B6:K6"/>
    <mergeCell ref="B8:K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A9F3-DA6A-4CD6-AA58-3055A0810FEA}">
  <sheetPr codeName="Hoja9">
    <pageSetUpPr fitToPage="1"/>
  </sheetPr>
  <dimension ref="A1:Z69"/>
  <sheetViews>
    <sheetView showGridLines="0" zoomScale="80" zoomScaleNormal="80" workbookViewId="0">
      <selection activeCell="I20" sqref="I20"/>
    </sheetView>
  </sheetViews>
  <sheetFormatPr baseColWidth="10" defaultColWidth="0" defaultRowHeight="16.5" zeroHeight="1" x14ac:dyDescent="0.25"/>
  <cols>
    <col min="1" max="1" width="3" style="27" customWidth="1"/>
    <col min="2" max="2" width="16.42578125" style="27" customWidth="1"/>
    <col min="3" max="4" width="13.7109375" style="27" customWidth="1"/>
    <col min="5" max="5" width="15.85546875" style="27" bestFit="1" customWidth="1"/>
    <col min="6" max="6" width="20.85546875" style="27" bestFit="1" customWidth="1"/>
    <col min="7" max="7" width="22.28515625" style="27" bestFit="1" customWidth="1"/>
    <col min="8" max="8" width="27.7109375" style="27" customWidth="1"/>
    <col min="9" max="9" width="70.7109375" style="27" customWidth="1"/>
    <col min="10" max="10" width="4.28515625" style="27" customWidth="1"/>
    <col min="11" max="11" width="30.140625" style="27" customWidth="1"/>
    <col min="12" max="16" width="18.7109375" style="27" customWidth="1"/>
    <col min="17" max="17" width="70.7109375" style="27" customWidth="1"/>
    <col min="18" max="18" width="2.85546875" style="27" customWidth="1"/>
    <col min="19" max="24" width="18.7109375" style="27" customWidth="1"/>
    <col min="25" max="25" width="70.7109375" style="27" customWidth="1"/>
    <col min="26" max="26" width="11.42578125" style="27" customWidth="1"/>
    <col min="27" max="16384" width="11.42578125" style="27" hidden="1"/>
  </cols>
  <sheetData>
    <row r="1" spans="2:25" ht="17.25" thickBot="1" x14ac:dyDescent="0.3"/>
    <row r="2" spans="2:25" ht="60.75" customHeight="1" thickBot="1" x14ac:dyDescent="0.3">
      <c r="B2" s="26" t="s">
        <v>99</v>
      </c>
      <c r="C2" s="166" t="s">
        <v>142</v>
      </c>
      <c r="D2" s="167"/>
      <c r="E2" s="167"/>
      <c r="F2" s="167"/>
      <c r="G2" s="168"/>
      <c r="K2" s="38"/>
    </row>
    <row r="3" spans="2:25" ht="60.75" customHeight="1" thickBot="1" x14ac:dyDescent="0.3">
      <c r="B3" s="26"/>
      <c r="C3" s="26"/>
      <c r="D3" s="26"/>
      <c r="E3" s="170" t="s">
        <v>100</v>
      </c>
      <c r="F3" s="170"/>
      <c r="G3" s="37"/>
      <c r="H3" s="46"/>
      <c r="K3" s="38"/>
    </row>
    <row r="4" spans="2:25" ht="21" customHeight="1" x14ac:dyDescent="0.25">
      <c r="B4" s="171" t="str">
        <f ca="1">+CONCATENATE("DISPONIBILIDAD DIARIA ",UPPER(TEXT(EDATE(TODAY(),0),"mmmm"))," ",YEAR(TODAY())," [Mm3]")</f>
        <v>DISPONIBILIDAD DIARIA SEPTIEMBRE 2019 [Mm3]</v>
      </c>
      <c r="C4" s="171"/>
      <c r="D4" s="171"/>
      <c r="E4" s="171"/>
      <c r="F4" s="39"/>
      <c r="G4" s="39"/>
      <c r="H4" s="39"/>
      <c r="I4" s="39"/>
      <c r="K4" s="171" t="str">
        <f ca="1">+CONCATENATE("DISPONIBILIDAD SEMANAL ",UPPER(TEXT(EDATE(TODAY(),0),"mmmm"))," ",2019," [Mm3]")</f>
        <v>DISPONIBILIDAD SEMANAL SEPTIEMBRE 2019 [Mm3]</v>
      </c>
      <c r="L4" s="171"/>
      <c r="M4" s="171"/>
      <c r="N4" s="171"/>
      <c r="O4" s="25"/>
      <c r="P4" s="25"/>
      <c r="Q4" s="25"/>
      <c r="S4" s="171" t="str">
        <f ca="1">+CONCATENATE("DISPONIBILIDAD MENSUAL ",UPPER(TEXT(EDATE(TODAY(),2),"mmmm"))," ",YEAR(EDATE(TODAY(),3)),," A ",UPPER(TEXT(EDATE(TODAY(),11),"mmmm"))," ",YEAR(EDATE(TODAY(),12))," [Mm3]")</f>
        <v>DISPONIBILIDAD MENSUAL NOVIEMBRE 2019 A AGOSTO 2020 [Mm3]</v>
      </c>
      <c r="T4" s="171"/>
      <c r="U4" s="171"/>
      <c r="V4" s="171"/>
      <c r="W4" s="171"/>
      <c r="X4" s="171"/>
      <c r="Y4" s="171"/>
    </row>
    <row r="5" spans="2:25" ht="21" customHeight="1" x14ac:dyDescent="0.25">
      <c r="B5" s="119"/>
      <c r="C5" s="119"/>
      <c r="D5" s="119"/>
      <c r="E5" s="119"/>
      <c r="F5" s="119"/>
      <c r="G5" s="78">
        <f ca="1">+TODAY()</f>
        <v>43724</v>
      </c>
      <c r="H5" s="39"/>
      <c r="I5" s="39"/>
      <c r="K5" s="39"/>
      <c r="L5" s="119"/>
      <c r="M5" s="119"/>
      <c r="N5" s="119"/>
      <c r="O5" s="25"/>
      <c r="P5" s="25"/>
      <c r="Q5" s="25"/>
      <c r="S5" s="119"/>
      <c r="T5" s="119"/>
      <c r="U5" s="119"/>
      <c r="V5" s="119"/>
      <c r="W5" s="119"/>
      <c r="X5" s="119"/>
      <c r="Y5" s="119"/>
    </row>
    <row r="6" spans="2:25" s="120" customFormat="1" ht="70.5" customHeight="1" thickBot="1" x14ac:dyDescent="0.3">
      <c r="B6" s="121" t="s">
        <v>35</v>
      </c>
      <c r="C6" s="121" t="s">
        <v>36</v>
      </c>
      <c r="D6" s="121" t="s">
        <v>102</v>
      </c>
      <c r="E6" s="121" t="s">
        <v>103</v>
      </c>
      <c r="F6" s="121" t="s">
        <v>104</v>
      </c>
      <c r="G6" s="121" t="s">
        <v>105</v>
      </c>
      <c r="H6" s="121" t="s">
        <v>106</v>
      </c>
      <c r="I6" s="121" t="s">
        <v>107</v>
      </c>
      <c r="K6" s="44" t="s">
        <v>108</v>
      </c>
      <c r="L6" s="121" t="s">
        <v>109</v>
      </c>
      <c r="M6" s="121" t="s">
        <v>110</v>
      </c>
      <c r="N6" s="121" t="s">
        <v>104</v>
      </c>
      <c r="O6" s="121" t="s">
        <v>105</v>
      </c>
      <c r="P6" s="121" t="s">
        <v>106</v>
      </c>
      <c r="Q6" s="121" t="s">
        <v>107</v>
      </c>
      <c r="S6" s="121" t="s">
        <v>35</v>
      </c>
      <c r="T6" s="121" t="s">
        <v>36</v>
      </c>
      <c r="U6" s="121" t="s">
        <v>110</v>
      </c>
      <c r="V6" s="121" t="s">
        <v>104</v>
      </c>
      <c r="W6" s="121" t="s">
        <v>105</v>
      </c>
      <c r="X6" s="121" t="s">
        <v>106</v>
      </c>
      <c r="Y6" s="121" t="s">
        <v>107</v>
      </c>
    </row>
    <row r="7" spans="2:25" ht="22.5" customHeight="1" x14ac:dyDescent="0.25">
      <c r="B7" s="40">
        <f ca="1">+IF(D7&lt;&gt;"",YEAR(TODAY()),"")</f>
        <v>2019</v>
      </c>
      <c r="C7" s="31" t="s">
        <v>236</v>
      </c>
      <c r="D7" s="40">
        <v>1</v>
      </c>
      <c r="E7" s="29">
        <v>200000</v>
      </c>
      <c r="F7" s="111" t="s">
        <v>111</v>
      </c>
      <c r="G7" s="111" t="s">
        <v>112</v>
      </c>
      <c r="H7" s="111"/>
      <c r="I7" s="111"/>
      <c r="K7" s="31">
        <f ca="1">+DATE(YEAR(EDATE(TODAY(),0)),MONTH(EDATE(TODAY()+30,0)),1)</f>
        <v>43739</v>
      </c>
      <c r="L7" s="31">
        <f ca="1">+K7+6</f>
        <v>43745</v>
      </c>
      <c r="M7" s="29">
        <v>0</v>
      </c>
      <c r="N7" s="111" t="s">
        <v>111</v>
      </c>
      <c r="O7" s="111" t="s">
        <v>112</v>
      </c>
      <c r="P7" s="40"/>
      <c r="Q7" s="79"/>
      <c r="S7" s="40">
        <f ca="1">+YEAR(EDATE(TODAY(),3))</f>
        <v>2019</v>
      </c>
      <c r="T7" s="31" t="str">
        <f ca="1">+TEXT(EDATE(TODAY(),2),"mmmm")</f>
        <v>noviembre</v>
      </c>
      <c r="U7" s="29">
        <v>0</v>
      </c>
      <c r="V7" s="111" t="s">
        <v>111</v>
      </c>
      <c r="W7" s="111" t="s">
        <v>112</v>
      </c>
      <c r="X7" s="40"/>
      <c r="Y7" s="40" t="s">
        <v>143</v>
      </c>
    </row>
    <row r="8" spans="2:25" ht="22.5" customHeight="1" x14ac:dyDescent="0.25">
      <c r="B8" s="111">
        <f t="shared" ref="B8:B17" ca="1" si="0">+IF(D8&lt;&gt;"",YEAR(TODAY()),"")</f>
        <v>2019</v>
      </c>
      <c r="C8" s="31" t="str">
        <f>+C7</f>
        <v>Septiembre</v>
      </c>
      <c r="D8" s="40">
        <f>+D7+1</f>
        <v>2</v>
      </c>
      <c r="E8" s="29">
        <v>200000</v>
      </c>
      <c r="F8" s="111" t="s">
        <v>111</v>
      </c>
      <c r="G8" s="111" t="s">
        <v>112</v>
      </c>
      <c r="H8" s="111"/>
      <c r="I8" s="111"/>
      <c r="K8" s="31">
        <f ca="1">+$L$7+1</f>
        <v>43746</v>
      </c>
      <c r="L8" s="31">
        <f ca="1">+IF(DAY(EOMONTH(TODAY(),2))=28,K8+6,K8+7)</f>
        <v>43753</v>
      </c>
      <c r="M8" s="29">
        <v>0</v>
      </c>
      <c r="N8" s="111" t="s">
        <v>111</v>
      </c>
      <c r="O8" s="111" t="s">
        <v>112</v>
      </c>
      <c r="P8" s="40"/>
      <c r="Q8" s="40"/>
      <c r="S8" s="40">
        <f ca="1">+YEAR(EDATE(TODAY(),4))</f>
        <v>2020</v>
      </c>
      <c r="T8" s="31" t="str">
        <f ca="1">+TEXT(EDATE(TODAY(),3),"mmmm")</f>
        <v>diciembre</v>
      </c>
      <c r="U8" s="29">
        <v>0</v>
      </c>
      <c r="V8" s="111" t="s">
        <v>111</v>
      </c>
      <c r="W8" s="111" t="s">
        <v>112</v>
      </c>
      <c r="X8" s="40"/>
      <c r="Y8" s="40" t="s">
        <v>143</v>
      </c>
    </row>
    <row r="9" spans="2:25" ht="22.5" customHeight="1" x14ac:dyDescent="0.25">
      <c r="B9" s="111">
        <f t="shared" ca="1" si="0"/>
        <v>2019</v>
      </c>
      <c r="C9" s="31" t="str">
        <f t="shared" ref="C9:C17" si="1">+C8</f>
        <v>Septiembre</v>
      </c>
      <c r="D9" s="40">
        <f t="shared" ref="D9:D17" si="2">+D8+1</f>
        <v>3</v>
      </c>
      <c r="E9" s="29">
        <v>200000</v>
      </c>
      <c r="F9" s="111" t="s">
        <v>111</v>
      </c>
      <c r="G9" s="111" t="s">
        <v>112</v>
      </c>
      <c r="H9" s="111"/>
      <c r="I9" s="111"/>
      <c r="K9" s="31">
        <f ca="1">+$L$8+1</f>
        <v>43754</v>
      </c>
      <c r="L9" s="31">
        <f ca="1">+IF(DAY(EOMONTH(TODAY(),2))=31,K9+7,K9+6)</f>
        <v>43760</v>
      </c>
      <c r="M9" s="29">
        <v>0</v>
      </c>
      <c r="N9" s="111" t="s">
        <v>111</v>
      </c>
      <c r="O9" s="111" t="s">
        <v>112</v>
      </c>
      <c r="P9" s="40"/>
      <c r="Q9" s="40"/>
      <c r="S9" s="40">
        <f ca="1">+YEAR(EDATE(TODAY(),5))</f>
        <v>2020</v>
      </c>
      <c r="T9" s="31" t="str">
        <f ca="1">+TEXT(EDATE(TODAY(),4),"mmmm")</f>
        <v>enero</v>
      </c>
      <c r="U9" s="29">
        <v>0</v>
      </c>
      <c r="V9" s="111" t="s">
        <v>111</v>
      </c>
      <c r="W9" s="111" t="s">
        <v>112</v>
      </c>
      <c r="X9" s="40"/>
      <c r="Y9" s="40" t="s">
        <v>143</v>
      </c>
    </row>
    <row r="10" spans="2:25" ht="22.5" customHeight="1" thickBot="1" x14ac:dyDescent="0.3">
      <c r="B10" s="111">
        <f t="shared" ca="1" si="0"/>
        <v>2019</v>
      </c>
      <c r="C10" s="31" t="str">
        <f t="shared" si="1"/>
        <v>Septiembre</v>
      </c>
      <c r="D10" s="40">
        <f t="shared" si="2"/>
        <v>4</v>
      </c>
      <c r="E10" s="29">
        <v>200000</v>
      </c>
      <c r="F10" s="111" t="s">
        <v>111</v>
      </c>
      <c r="G10" s="111" t="s">
        <v>112</v>
      </c>
      <c r="H10" s="111"/>
      <c r="I10" s="111"/>
      <c r="K10" s="28">
        <f ca="1">+$L$9+1</f>
        <v>43761</v>
      </c>
      <c r="L10" s="28">
        <f ca="1">+IF(DAY(EOMONTH(TODAY(),2))=31,K10+7,K10+6)</f>
        <v>43767</v>
      </c>
      <c r="M10" s="47">
        <v>0</v>
      </c>
      <c r="N10" s="41" t="s">
        <v>111</v>
      </c>
      <c r="O10" s="41" t="s">
        <v>112</v>
      </c>
      <c r="P10" s="41"/>
      <c r="Q10" s="41"/>
      <c r="S10" s="40">
        <f ca="1">+YEAR(EDATE(TODAY(),6))</f>
        <v>2020</v>
      </c>
      <c r="T10" s="31" t="str">
        <f ca="1">+TEXT(EDATE(TODAY(),5),"mmmm")</f>
        <v>febrero</v>
      </c>
      <c r="U10" s="29">
        <v>0</v>
      </c>
      <c r="V10" s="111" t="s">
        <v>111</v>
      </c>
      <c r="W10" s="111" t="s">
        <v>112</v>
      </c>
      <c r="X10" s="40"/>
      <c r="Y10" s="40" t="s">
        <v>143</v>
      </c>
    </row>
    <row r="11" spans="2:25" ht="22.5" customHeight="1" thickBot="1" x14ac:dyDescent="0.3">
      <c r="B11" s="111">
        <f t="shared" ca="1" si="0"/>
        <v>2019</v>
      </c>
      <c r="C11" s="31" t="str">
        <f t="shared" si="1"/>
        <v>Septiembre</v>
      </c>
      <c r="D11" s="40">
        <f t="shared" si="2"/>
        <v>5</v>
      </c>
      <c r="E11" s="29">
        <v>200000</v>
      </c>
      <c r="F11" s="111" t="s">
        <v>111</v>
      </c>
      <c r="G11" s="111" t="s">
        <v>112</v>
      </c>
      <c r="H11" s="111"/>
      <c r="I11" s="111"/>
      <c r="K11" s="161" t="s">
        <v>113</v>
      </c>
      <c r="L11" s="161"/>
      <c r="M11" s="30">
        <f>+SUM(M7:M10)</f>
        <v>0</v>
      </c>
      <c r="S11" s="40">
        <f ca="1">+YEAR(EDATE(TODAY(),7))</f>
        <v>2020</v>
      </c>
      <c r="T11" s="31" t="str">
        <f ca="1">+TEXT(EDATE(TODAY(),6),"mmmm")</f>
        <v>marzo</v>
      </c>
      <c r="U11" s="29">
        <v>0</v>
      </c>
      <c r="V11" s="111" t="s">
        <v>111</v>
      </c>
      <c r="W11" s="27" t="s">
        <v>112</v>
      </c>
      <c r="X11" s="111"/>
      <c r="Y11" s="40" t="s">
        <v>143</v>
      </c>
    </row>
    <row r="12" spans="2:25" ht="22.5" customHeight="1" x14ac:dyDescent="0.25">
      <c r="B12" s="111">
        <f t="shared" ca="1" si="0"/>
        <v>2019</v>
      </c>
      <c r="C12" s="31" t="str">
        <f t="shared" si="1"/>
        <v>Septiembre</v>
      </c>
      <c r="D12" s="40">
        <f t="shared" si="2"/>
        <v>6</v>
      </c>
      <c r="E12" s="29">
        <v>200000</v>
      </c>
      <c r="F12" s="111" t="s">
        <v>111</v>
      </c>
      <c r="G12" s="111" t="s">
        <v>112</v>
      </c>
      <c r="H12" s="111"/>
      <c r="I12" s="111"/>
      <c r="K12" s="45"/>
      <c r="S12" s="40">
        <f ca="1">+YEAR(EDATE(TODAY(),8))</f>
        <v>2020</v>
      </c>
      <c r="T12" s="31" t="str">
        <f ca="1">+TEXT(EDATE(TODAY(),7),"mmmm")</f>
        <v>abril</v>
      </c>
      <c r="U12" s="29">
        <v>0</v>
      </c>
      <c r="V12" s="111" t="s">
        <v>111</v>
      </c>
      <c r="W12" s="111" t="s">
        <v>112</v>
      </c>
      <c r="X12" s="40"/>
      <c r="Y12" s="40" t="s">
        <v>143</v>
      </c>
    </row>
    <row r="13" spans="2:25" ht="22.5" customHeight="1" x14ac:dyDescent="0.25">
      <c r="B13" s="111">
        <f t="shared" ca="1" si="0"/>
        <v>2019</v>
      </c>
      <c r="C13" s="31" t="str">
        <f t="shared" si="1"/>
        <v>Septiembre</v>
      </c>
      <c r="D13" s="40">
        <f t="shared" si="2"/>
        <v>7</v>
      </c>
      <c r="E13" s="29">
        <v>200000</v>
      </c>
      <c r="F13" s="111" t="s">
        <v>111</v>
      </c>
      <c r="G13" s="111" t="s">
        <v>112</v>
      </c>
      <c r="H13" s="111"/>
      <c r="I13" s="111"/>
      <c r="S13" s="40">
        <f ca="1">+YEAR(EDATE(TODAY(),9))</f>
        <v>2020</v>
      </c>
      <c r="T13" s="31" t="str">
        <f ca="1">+TEXT(EDATE(TODAY(),8),"mmmm")</f>
        <v>mayo</v>
      </c>
      <c r="U13" s="29">
        <v>0</v>
      </c>
      <c r="V13" s="111" t="s">
        <v>111</v>
      </c>
      <c r="W13" s="111" t="s">
        <v>112</v>
      </c>
      <c r="X13" s="40"/>
      <c r="Y13" s="40" t="s">
        <v>143</v>
      </c>
    </row>
    <row r="14" spans="2:25" ht="22.5" customHeight="1" x14ac:dyDescent="0.25">
      <c r="B14" s="111">
        <f t="shared" ca="1" si="0"/>
        <v>2019</v>
      </c>
      <c r="C14" s="31" t="str">
        <f t="shared" si="1"/>
        <v>Septiembre</v>
      </c>
      <c r="D14" s="40">
        <f t="shared" si="2"/>
        <v>8</v>
      </c>
      <c r="E14" s="29">
        <v>200000</v>
      </c>
      <c r="F14" s="111" t="s">
        <v>111</v>
      </c>
      <c r="G14" s="111" t="s">
        <v>112</v>
      </c>
      <c r="H14" s="111"/>
      <c r="I14" s="111"/>
      <c r="S14" s="40">
        <f ca="1">+YEAR(EDATE(TODAY(),10))</f>
        <v>2020</v>
      </c>
      <c r="T14" s="31" t="str">
        <f ca="1">+TEXT(EDATE(TODAY(),9),"mmmm")</f>
        <v>junio</v>
      </c>
      <c r="U14" s="29">
        <v>0</v>
      </c>
      <c r="V14" s="111" t="s">
        <v>111</v>
      </c>
      <c r="W14" s="111" t="s">
        <v>112</v>
      </c>
      <c r="X14" s="40"/>
      <c r="Y14" s="40" t="s">
        <v>143</v>
      </c>
    </row>
    <row r="15" spans="2:25" ht="22.5" customHeight="1" x14ac:dyDescent="0.25">
      <c r="B15" s="111">
        <f t="shared" ca="1" si="0"/>
        <v>2019</v>
      </c>
      <c r="C15" s="31" t="str">
        <f t="shared" si="1"/>
        <v>Septiembre</v>
      </c>
      <c r="D15" s="40">
        <f t="shared" si="2"/>
        <v>9</v>
      </c>
      <c r="E15" s="29">
        <v>200000</v>
      </c>
      <c r="F15" s="111" t="s">
        <v>111</v>
      </c>
      <c r="G15" s="111" t="s">
        <v>112</v>
      </c>
      <c r="H15" s="111"/>
      <c r="I15" s="111"/>
      <c r="S15" s="40">
        <f ca="1">+YEAR(EDATE(TODAY(),11))</f>
        <v>2020</v>
      </c>
      <c r="T15" s="31" t="str">
        <f ca="1">+TEXT(EDATE(TODAY(),10),"mmmm")</f>
        <v>julio</v>
      </c>
      <c r="U15" s="29">
        <v>0</v>
      </c>
      <c r="V15" s="111" t="s">
        <v>111</v>
      </c>
      <c r="W15" s="111" t="s">
        <v>112</v>
      </c>
      <c r="X15" s="40"/>
      <c r="Y15" s="40" t="s">
        <v>143</v>
      </c>
    </row>
    <row r="16" spans="2:25" ht="22.5" customHeight="1" thickBot="1" x14ac:dyDescent="0.3">
      <c r="B16" s="111">
        <f t="shared" ca="1" si="0"/>
        <v>2019</v>
      </c>
      <c r="C16" s="31" t="str">
        <f t="shared" si="1"/>
        <v>Septiembre</v>
      </c>
      <c r="D16" s="40">
        <f t="shared" si="2"/>
        <v>10</v>
      </c>
      <c r="E16" s="29">
        <v>200000</v>
      </c>
      <c r="F16" s="111" t="s">
        <v>111</v>
      </c>
      <c r="G16" s="111" t="s">
        <v>112</v>
      </c>
      <c r="H16" s="111"/>
      <c r="I16" s="111"/>
      <c r="S16" s="41">
        <f ca="1">+YEAR(EDATE(TODAY(),12))</f>
        <v>2020</v>
      </c>
      <c r="T16" s="31" t="str">
        <f ca="1">+TEXT(EDATE(TODAY(),11),"mmmm")</f>
        <v>agosto</v>
      </c>
      <c r="U16" s="47">
        <v>0</v>
      </c>
      <c r="V16" s="41" t="s">
        <v>111</v>
      </c>
      <c r="W16" s="41" t="s">
        <v>112</v>
      </c>
      <c r="X16" s="41"/>
      <c r="Y16" s="41" t="s">
        <v>143</v>
      </c>
    </row>
    <row r="17" spans="2:21" ht="22.5" customHeight="1" thickBot="1" x14ac:dyDescent="0.3">
      <c r="B17" s="111">
        <f t="shared" ca="1" si="0"/>
        <v>2019</v>
      </c>
      <c r="C17" s="31" t="str">
        <f t="shared" si="1"/>
        <v>Septiembre</v>
      </c>
      <c r="D17" s="40">
        <f t="shared" si="2"/>
        <v>11</v>
      </c>
      <c r="E17" s="29">
        <v>200000</v>
      </c>
      <c r="F17" s="111" t="s">
        <v>111</v>
      </c>
      <c r="G17" s="111" t="s">
        <v>112</v>
      </c>
      <c r="H17" s="111"/>
      <c r="I17" s="111"/>
      <c r="S17" s="161" t="s">
        <v>114</v>
      </c>
      <c r="T17" s="161"/>
      <c r="U17" s="30">
        <f>+SUM(U7:U16)</f>
        <v>0</v>
      </c>
    </row>
    <row r="18" spans="2:21" ht="22.5" customHeight="1" x14ac:dyDescent="0.25">
      <c r="B18" s="111"/>
      <c r="C18" s="31"/>
      <c r="D18" s="40"/>
      <c r="E18" s="29"/>
      <c r="F18" s="111" t="s">
        <v>111</v>
      </c>
      <c r="G18" s="111" t="s">
        <v>112</v>
      </c>
      <c r="H18" s="111"/>
      <c r="I18" s="111"/>
    </row>
    <row r="19" spans="2:21" ht="22.5" customHeight="1" x14ac:dyDescent="0.25">
      <c r="B19" s="111"/>
      <c r="C19" s="31"/>
      <c r="D19" s="40"/>
      <c r="E19" s="29"/>
      <c r="F19" s="111" t="s">
        <v>111</v>
      </c>
      <c r="G19" s="111" t="s">
        <v>112</v>
      </c>
      <c r="H19" s="111"/>
      <c r="I19" s="111"/>
    </row>
    <row r="20" spans="2:21" ht="22.5" customHeight="1" x14ac:dyDescent="0.25">
      <c r="B20" s="111"/>
      <c r="C20" s="31"/>
      <c r="D20" s="40"/>
      <c r="E20" s="29"/>
      <c r="F20" s="111" t="s">
        <v>111</v>
      </c>
      <c r="G20" s="111" t="s">
        <v>112</v>
      </c>
      <c r="H20" s="111"/>
      <c r="I20" s="111"/>
    </row>
    <row r="21" spans="2:21" ht="22.5" customHeight="1" x14ac:dyDescent="0.25">
      <c r="B21" s="111"/>
      <c r="C21" s="31"/>
      <c r="D21" s="40"/>
      <c r="E21" s="29"/>
      <c r="F21" s="111" t="s">
        <v>111</v>
      </c>
      <c r="G21" s="111" t="s">
        <v>112</v>
      </c>
      <c r="H21" s="111"/>
      <c r="I21" s="111"/>
    </row>
    <row r="22" spans="2:21" ht="22.5" customHeight="1" x14ac:dyDescent="0.25">
      <c r="B22" s="111"/>
      <c r="C22" s="31"/>
      <c r="D22" s="40"/>
      <c r="E22" s="29"/>
      <c r="F22" s="111" t="s">
        <v>111</v>
      </c>
      <c r="G22" s="111" t="s">
        <v>112</v>
      </c>
      <c r="H22" s="111"/>
      <c r="I22" s="111"/>
    </row>
    <row r="23" spans="2:21" ht="22.5" customHeight="1" x14ac:dyDescent="0.25">
      <c r="B23" s="111"/>
      <c r="C23" s="31"/>
      <c r="D23" s="40"/>
      <c r="E23" s="29"/>
      <c r="F23" s="111" t="s">
        <v>111</v>
      </c>
      <c r="G23" s="111" t="s">
        <v>112</v>
      </c>
      <c r="H23" s="111"/>
      <c r="I23" s="111"/>
    </row>
    <row r="24" spans="2:21" ht="22.5" customHeight="1" x14ac:dyDescent="0.25">
      <c r="B24" s="111"/>
      <c r="C24" s="31"/>
      <c r="D24" s="40"/>
      <c r="E24" s="29"/>
      <c r="F24" s="111" t="s">
        <v>111</v>
      </c>
      <c r="G24" s="111" t="s">
        <v>112</v>
      </c>
      <c r="H24" s="111"/>
      <c r="I24" s="111"/>
    </row>
    <row r="25" spans="2:21" ht="22.5" customHeight="1" x14ac:dyDescent="0.25">
      <c r="B25" s="111"/>
      <c r="C25" s="31"/>
      <c r="D25" s="40"/>
      <c r="E25" s="29"/>
      <c r="F25" s="111" t="s">
        <v>111</v>
      </c>
      <c r="G25" s="111" t="s">
        <v>112</v>
      </c>
      <c r="H25" s="111"/>
      <c r="I25" s="111"/>
    </row>
    <row r="26" spans="2:21" ht="22.5" customHeight="1" x14ac:dyDescent="0.25">
      <c r="B26" s="111"/>
      <c r="C26" s="31"/>
      <c r="D26" s="40"/>
      <c r="E26" s="29"/>
      <c r="F26" s="111" t="s">
        <v>111</v>
      </c>
      <c r="G26" s="111" t="s">
        <v>112</v>
      </c>
      <c r="H26" s="111"/>
      <c r="I26" s="111"/>
    </row>
    <row r="27" spans="2:21" ht="22.5" customHeight="1" x14ac:dyDescent="0.25">
      <c r="B27" s="111"/>
      <c r="C27" s="31"/>
      <c r="D27" s="40"/>
      <c r="E27" s="29"/>
      <c r="F27" s="111" t="s">
        <v>111</v>
      </c>
      <c r="G27" s="111" t="s">
        <v>112</v>
      </c>
      <c r="H27" s="111"/>
      <c r="I27" s="111"/>
    </row>
    <row r="28" spans="2:21" ht="22.5" customHeight="1" x14ac:dyDescent="0.25">
      <c r="B28" s="111"/>
      <c r="C28" s="31"/>
      <c r="D28" s="40"/>
      <c r="E28" s="29"/>
      <c r="F28" s="111" t="s">
        <v>111</v>
      </c>
      <c r="G28" s="111" t="s">
        <v>112</v>
      </c>
      <c r="H28" s="111"/>
      <c r="I28" s="111"/>
    </row>
    <row r="29" spans="2:21" ht="22.5" customHeight="1" x14ac:dyDescent="0.25">
      <c r="B29" s="111"/>
      <c r="C29" s="31"/>
      <c r="D29" s="40"/>
      <c r="E29" s="29"/>
      <c r="F29" s="111" t="s">
        <v>111</v>
      </c>
      <c r="G29" s="111" t="s">
        <v>112</v>
      </c>
      <c r="H29" s="111"/>
      <c r="I29" s="111"/>
    </row>
    <row r="30" spans="2:21" ht="22.5" customHeight="1" x14ac:dyDescent="0.25">
      <c r="B30" s="111"/>
      <c r="C30" s="31"/>
      <c r="D30" s="40"/>
      <c r="E30" s="29"/>
      <c r="F30" s="111" t="s">
        <v>111</v>
      </c>
      <c r="G30" s="111" t="s">
        <v>112</v>
      </c>
      <c r="H30" s="111"/>
      <c r="I30" s="111"/>
    </row>
    <row r="31" spans="2:21" ht="22.5" customHeight="1" x14ac:dyDescent="0.25">
      <c r="B31" s="111"/>
      <c r="C31" s="31"/>
      <c r="D31" s="40"/>
      <c r="E31" s="29"/>
      <c r="F31" s="111" t="s">
        <v>111</v>
      </c>
      <c r="G31" s="111" t="s">
        <v>112</v>
      </c>
      <c r="H31" s="111"/>
      <c r="I31" s="111"/>
    </row>
    <row r="32" spans="2:21" ht="22.5" customHeight="1" x14ac:dyDescent="0.25">
      <c r="B32" s="111"/>
      <c r="C32" s="31"/>
      <c r="D32" s="40"/>
      <c r="E32" s="29"/>
      <c r="F32" s="111" t="s">
        <v>111</v>
      </c>
      <c r="G32" s="111" t="s">
        <v>112</v>
      </c>
      <c r="H32" s="111"/>
      <c r="I32" s="111"/>
    </row>
    <row r="33" spans="2:17" ht="22.5" customHeight="1" x14ac:dyDescent="0.25">
      <c r="B33" s="111"/>
      <c r="C33" s="31"/>
      <c r="D33" s="40"/>
      <c r="E33" s="29"/>
      <c r="F33" s="111" t="s">
        <v>111</v>
      </c>
      <c r="G33" s="111" t="s">
        <v>112</v>
      </c>
      <c r="H33" s="111"/>
      <c r="I33" s="111"/>
    </row>
    <row r="34" spans="2:17" ht="22.5" customHeight="1" x14ac:dyDescent="0.25">
      <c r="B34" s="111"/>
      <c r="C34" s="31"/>
      <c r="D34" s="40"/>
      <c r="E34" s="29"/>
      <c r="F34" s="111" t="s">
        <v>111</v>
      </c>
      <c r="G34" s="111" t="s">
        <v>112</v>
      </c>
      <c r="H34" s="111"/>
      <c r="I34" s="111"/>
    </row>
    <row r="35" spans="2:17" ht="22.5" customHeight="1" x14ac:dyDescent="0.25">
      <c r="B35" s="111"/>
      <c r="C35" s="31"/>
      <c r="D35" s="40"/>
      <c r="E35" s="29"/>
      <c r="F35" s="111" t="s">
        <v>111</v>
      </c>
      <c r="G35" s="111" t="s">
        <v>112</v>
      </c>
      <c r="H35" s="111"/>
      <c r="I35" s="111"/>
    </row>
    <row r="36" spans="2:17" ht="22.5" customHeight="1" x14ac:dyDescent="0.25">
      <c r="B36" s="111"/>
      <c r="C36" s="31"/>
      <c r="D36" s="40"/>
      <c r="E36" s="29"/>
      <c r="F36" s="111" t="s">
        <v>111</v>
      </c>
      <c r="G36" s="111" t="s">
        <v>112</v>
      </c>
      <c r="H36" s="111"/>
      <c r="I36" s="111"/>
    </row>
    <row r="37" spans="2:17" ht="22.5" customHeight="1" x14ac:dyDescent="0.25">
      <c r="B37" s="111"/>
      <c r="C37" s="31"/>
      <c r="D37" s="40"/>
      <c r="E37" s="29"/>
      <c r="F37" s="111" t="s">
        <v>111</v>
      </c>
      <c r="G37" s="111" t="s">
        <v>112</v>
      </c>
      <c r="H37" s="111"/>
      <c r="I37" s="111"/>
    </row>
    <row r="38" spans="2:17" ht="22.5" customHeight="1" x14ac:dyDescent="0.25">
      <c r="B38" s="111"/>
      <c r="C38" s="31"/>
      <c r="D38" s="40"/>
      <c r="E38" s="29"/>
      <c r="F38" s="111" t="s">
        <v>111</v>
      </c>
      <c r="G38" s="111" t="s">
        <v>112</v>
      </c>
      <c r="H38" s="111"/>
      <c r="I38" s="111"/>
    </row>
    <row r="39" spans="2:17" ht="22.5" customHeight="1" x14ac:dyDescent="0.25">
      <c r="B39" s="111"/>
      <c r="C39" s="31"/>
      <c r="D39" s="40"/>
      <c r="E39" s="29"/>
      <c r="F39" s="111" t="s">
        <v>111</v>
      </c>
      <c r="G39" s="111" t="s">
        <v>112</v>
      </c>
      <c r="H39" s="111"/>
      <c r="I39" s="111"/>
    </row>
    <row r="40" spans="2:17" ht="22.5" customHeight="1" x14ac:dyDescent="0.25">
      <c r="B40" s="111"/>
      <c r="C40" s="31"/>
      <c r="D40" s="40"/>
      <c r="E40" s="29"/>
      <c r="F40" s="111" t="s">
        <v>111</v>
      </c>
      <c r="G40" s="111" t="s">
        <v>112</v>
      </c>
      <c r="H40" s="111"/>
      <c r="I40" s="111"/>
    </row>
    <row r="41" spans="2:17" ht="22.5" customHeight="1" x14ac:dyDescent="0.25">
      <c r="B41" s="111"/>
      <c r="C41" s="31"/>
      <c r="D41" s="40"/>
      <c r="E41" s="29"/>
      <c r="F41" s="111" t="s">
        <v>111</v>
      </c>
      <c r="G41" s="111" t="s">
        <v>112</v>
      </c>
      <c r="H41" s="111"/>
      <c r="I41" s="111"/>
    </row>
    <row r="42" spans="2:17" ht="22.5" customHeight="1" x14ac:dyDescent="0.25">
      <c r="B42" s="111"/>
      <c r="C42" s="31"/>
      <c r="D42" s="40"/>
      <c r="E42" s="29"/>
      <c r="F42" s="111" t="s">
        <v>111</v>
      </c>
      <c r="G42" s="111" t="s">
        <v>112</v>
      </c>
      <c r="H42" s="111"/>
      <c r="I42" s="111"/>
    </row>
    <row r="43" spans="2:17" ht="22.5" customHeight="1" thickBot="1" x14ac:dyDescent="0.3">
      <c r="B43" s="111"/>
      <c r="C43" s="31"/>
      <c r="D43" s="40"/>
      <c r="E43" s="29"/>
      <c r="F43" s="111"/>
      <c r="G43" s="111"/>
      <c r="H43" s="48"/>
      <c r="I43" s="48"/>
    </row>
    <row r="44" spans="2:17" ht="22.5" customHeight="1" thickBot="1" x14ac:dyDescent="0.3">
      <c r="B44" s="172" t="s">
        <v>113</v>
      </c>
      <c r="C44" s="172"/>
      <c r="D44" s="172"/>
      <c r="E44" s="30">
        <f>+SUM(E7:E43)</f>
        <v>2200000</v>
      </c>
    </row>
    <row r="45" spans="2:17" ht="22.5" customHeight="1" x14ac:dyDescent="0.25">
      <c r="B45" s="54"/>
      <c r="C45" s="54"/>
      <c r="D45" s="54"/>
    </row>
    <row r="46" spans="2:17" s="120" customFormat="1" x14ac:dyDescent="0.25"/>
    <row r="47" spans="2:17" s="120" customFormat="1" x14ac:dyDescent="0.25"/>
    <row r="48" spans="2:17" s="120" customFormat="1" ht="30" customHeight="1" x14ac:dyDescent="0.25">
      <c r="B48" s="173" t="s">
        <v>115</v>
      </c>
      <c r="C48" s="173"/>
      <c r="D48" s="173"/>
      <c r="E48" s="173"/>
      <c r="F48" s="173"/>
      <c r="G48" s="173"/>
      <c r="H48" s="173"/>
      <c r="I48" s="173"/>
      <c r="J48" s="173"/>
      <c r="K48" s="174"/>
      <c r="L48" s="174"/>
      <c r="M48" s="174"/>
      <c r="N48" s="174"/>
      <c r="O48" s="174"/>
      <c r="P48" s="174"/>
      <c r="Q48" s="174"/>
    </row>
    <row r="49" spans="2:24" s="120" customFormat="1" ht="33" customHeight="1" thickBot="1" x14ac:dyDescent="0.3">
      <c r="B49" s="175" t="s">
        <v>116</v>
      </c>
      <c r="C49" s="175"/>
      <c r="D49" s="121"/>
      <c r="E49" s="121" t="s">
        <v>117</v>
      </c>
      <c r="F49" s="121"/>
      <c r="G49" s="175" t="s">
        <v>117</v>
      </c>
      <c r="H49" s="175"/>
      <c r="I49" s="175"/>
      <c r="J49" s="175"/>
      <c r="K49" s="158" t="s">
        <v>118</v>
      </c>
      <c r="L49" s="158"/>
      <c r="M49" s="158"/>
      <c r="N49" s="158"/>
      <c r="O49" s="158"/>
      <c r="P49" s="158"/>
      <c r="Q49" s="158"/>
      <c r="R49" s="175" t="s">
        <v>119</v>
      </c>
      <c r="S49" s="175"/>
      <c r="T49" s="175"/>
      <c r="U49" s="175"/>
      <c r="V49" s="175"/>
      <c r="W49" s="175"/>
      <c r="X49" s="175"/>
    </row>
    <row r="50" spans="2:24" s="120" customFormat="1" x14ac:dyDescent="0.25">
      <c r="B50" s="159"/>
      <c r="C50" s="159"/>
      <c r="D50" s="42"/>
      <c r="E50" s="35"/>
      <c r="F50" s="43"/>
      <c r="G50" s="176"/>
      <c r="H50" s="176"/>
      <c r="I50" s="176"/>
      <c r="J50" s="176"/>
      <c r="K50" s="33"/>
      <c r="L50" s="33"/>
      <c r="M50" s="33"/>
      <c r="N50" s="33"/>
      <c r="O50" s="33"/>
      <c r="P50" s="33"/>
      <c r="Q50" s="33"/>
      <c r="R50" s="177"/>
      <c r="S50" s="177"/>
      <c r="T50" s="177"/>
      <c r="U50" s="177"/>
      <c r="V50" s="177"/>
      <c r="W50" s="177"/>
      <c r="X50" s="177"/>
    </row>
    <row r="51" spans="2:24" s="120" customFormat="1" x14ac:dyDescent="0.25">
      <c r="B51" s="151"/>
      <c r="C51" s="151"/>
      <c r="D51" s="111"/>
      <c r="E51" s="35"/>
      <c r="F51" s="35"/>
      <c r="G51" s="178"/>
      <c r="H51" s="178"/>
      <c r="I51" s="178"/>
      <c r="J51" s="178"/>
      <c r="K51" s="33"/>
      <c r="L51" s="33"/>
      <c r="M51" s="33"/>
      <c r="N51" s="33"/>
      <c r="O51" s="33"/>
      <c r="P51" s="33"/>
      <c r="Q51" s="33"/>
      <c r="R51" s="179"/>
      <c r="S51" s="179"/>
      <c r="T51" s="179"/>
      <c r="U51" s="179"/>
      <c r="V51" s="179"/>
      <c r="W51" s="179"/>
      <c r="X51" s="179"/>
    </row>
    <row r="52" spans="2:24" s="120" customFormat="1" x14ac:dyDescent="0.25">
      <c r="B52" s="151"/>
      <c r="C52" s="151"/>
      <c r="D52" s="111"/>
      <c r="E52" s="35"/>
      <c r="F52" s="35"/>
      <c r="G52" s="178"/>
      <c r="H52" s="178"/>
      <c r="I52" s="178"/>
      <c r="J52" s="178"/>
      <c r="K52" s="33"/>
      <c r="L52" s="33"/>
      <c r="M52" s="33"/>
      <c r="N52" s="33"/>
      <c r="O52" s="33"/>
      <c r="P52" s="33"/>
      <c r="Q52" s="33"/>
      <c r="R52" s="179"/>
      <c r="S52" s="179"/>
      <c r="T52" s="179"/>
      <c r="U52" s="179"/>
      <c r="V52" s="179"/>
      <c r="W52" s="179"/>
      <c r="X52" s="179"/>
    </row>
    <row r="53" spans="2:24" s="120" customFormat="1" x14ac:dyDescent="0.25">
      <c r="B53" s="151"/>
      <c r="C53" s="151"/>
      <c r="D53" s="111"/>
      <c r="E53" s="35"/>
      <c r="F53" s="35"/>
      <c r="G53" s="178"/>
      <c r="H53" s="178"/>
      <c r="I53" s="178"/>
      <c r="J53" s="178"/>
      <c r="K53" s="33"/>
      <c r="L53" s="33"/>
      <c r="M53" s="33"/>
      <c r="N53" s="33"/>
      <c r="O53" s="33"/>
      <c r="P53" s="33"/>
      <c r="Q53" s="33"/>
      <c r="R53" s="179"/>
      <c r="S53" s="179"/>
      <c r="T53" s="179"/>
      <c r="U53" s="179"/>
      <c r="V53" s="179"/>
      <c r="W53" s="179"/>
      <c r="X53" s="179"/>
    </row>
    <row r="54" spans="2:24" s="120" customFormat="1" x14ac:dyDescent="0.25">
      <c r="B54" s="151"/>
      <c r="C54" s="151"/>
      <c r="D54" s="111"/>
      <c r="E54" s="35"/>
      <c r="F54" s="35"/>
      <c r="G54" s="178"/>
      <c r="H54" s="178"/>
      <c r="I54" s="178"/>
      <c r="J54" s="178"/>
      <c r="K54" s="33"/>
      <c r="L54" s="33"/>
      <c r="M54" s="33"/>
      <c r="N54" s="33"/>
      <c r="O54" s="33"/>
      <c r="P54" s="33"/>
      <c r="Q54" s="33"/>
      <c r="R54" s="179"/>
      <c r="S54" s="179"/>
      <c r="T54" s="179"/>
      <c r="U54" s="179"/>
      <c r="V54" s="179"/>
      <c r="W54" s="179"/>
      <c r="X54" s="179"/>
    </row>
    <row r="55" spans="2:24" s="120" customFormat="1" ht="17.25" thickBot="1" x14ac:dyDescent="0.3">
      <c r="B55" s="182"/>
      <c r="C55" s="182"/>
      <c r="D55" s="32"/>
      <c r="E55" s="36"/>
      <c r="F55" s="36"/>
      <c r="G55" s="183"/>
      <c r="H55" s="183"/>
      <c r="I55" s="183"/>
      <c r="J55" s="183"/>
      <c r="K55" s="34"/>
      <c r="L55" s="34"/>
      <c r="M55" s="34"/>
      <c r="N55" s="34"/>
      <c r="O55" s="34"/>
      <c r="P55" s="34"/>
      <c r="Q55" s="34"/>
      <c r="R55" s="182"/>
      <c r="S55" s="182"/>
      <c r="T55" s="182"/>
      <c r="U55" s="182"/>
      <c r="V55" s="182"/>
      <c r="W55" s="182"/>
      <c r="X55" s="182"/>
    </row>
    <row r="56" spans="2:24" s="120" customFormat="1" x14ac:dyDescent="0.25"/>
    <row r="57" spans="2:24" s="120" customFormat="1" x14ac:dyDescent="0.25"/>
    <row r="58" spans="2:24" x14ac:dyDescent="0.25"/>
    <row r="59" spans="2:24" ht="18.75" x14ac:dyDescent="0.25">
      <c r="B59" s="180" t="s">
        <v>120</v>
      </c>
      <c r="C59" s="180"/>
      <c r="D59" s="180"/>
      <c r="E59" s="180"/>
      <c r="F59" s="180"/>
      <c r="G59" s="180"/>
      <c r="H59" s="122"/>
      <c r="I59" s="122"/>
    </row>
    <row r="60" spans="2:24" x14ac:dyDescent="0.25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2:24" x14ac:dyDescent="0.25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2:24" x14ac:dyDescent="0.25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2:24" x14ac:dyDescent="0.25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</row>
    <row r="64" spans="2:24" x14ac:dyDescent="0.25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</row>
    <row r="65" spans="2:24" x14ac:dyDescent="0.25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</row>
    <row r="66" spans="2:24" x14ac:dyDescent="0.2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</row>
    <row r="67" spans="2:24" x14ac:dyDescent="0.2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</row>
    <row r="68" spans="2:24" x14ac:dyDescent="0.2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</row>
    <row r="69" spans="2:24" x14ac:dyDescent="0.25"/>
  </sheetData>
  <mergeCells count="34">
    <mergeCell ref="B44:D44"/>
    <mergeCell ref="S17:T17"/>
    <mergeCell ref="K11:L11"/>
    <mergeCell ref="C2:G2"/>
    <mergeCell ref="E3:F3"/>
    <mergeCell ref="B4:E4"/>
    <mergeCell ref="K4:N4"/>
    <mergeCell ref="S4:Y4"/>
    <mergeCell ref="B50:C50"/>
    <mergeCell ref="G50:J50"/>
    <mergeCell ref="R50:X50"/>
    <mergeCell ref="B51:C51"/>
    <mergeCell ref="G51:J51"/>
    <mergeCell ref="R51:X51"/>
    <mergeCell ref="B49:C49"/>
    <mergeCell ref="G49:J49"/>
    <mergeCell ref="R49:X49"/>
    <mergeCell ref="B48:J48"/>
    <mergeCell ref="K48:Q48"/>
    <mergeCell ref="K49:Q49"/>
    <mergeCell ref="B52:C52"/>
    <mergeCell ref="G52:J52"/>
    <mergeCell ref="R52:X52"/>
    <mergeCell ref="B53:C53"/>
    <mergeCell ref="G53:J53"/>
    <mergeCell ref="R53:X53"/>
    <mergeCell ref="B59:G59"/>
    <mergeCell ref="B60:X68"/>
    <mergeCell ref="B54:C54"/>
    <mergeCell ref="G54:J54"/>
    <mergeCell ref="R54:X54"/>
    <mergeCell ref="B55:C55"/>
    <mergeCell ref="G55:J55"/>
    <mergeCell ref="R55:X55"/>
  </mergeCells>
  <dataValidations count="4">
    <dataValidation type="list" allowBlank="1" showInputMessage="1" showErrorMessage="1" sqref="V7:V16 N7:N10 F7:F43" xr:uid="{C3DA1550-521F-407D-82AF-008B83BE23C7}">
      <formula1>MODALIDAD</formula1>
    </dataValidation>
    <dataValidation type="list" allowBlank="1" showInputMessage="1" showErrorMessage="1" sqref="W12:W16 O7:O10 W11:X11 W7:W10 G7:G43" xr:uid="{2FD98D26-0B77-4091-B68B-9E7FE4940325}">
      <formula1>TIPO_SUMINISTRO</formula1>
    </dataValidation>
    <dataValidation type="list" allowBlank="1" showInputMessage="1" showErrorMessage="1" sqref="G3" xr:uid="{1C0A9AC7-0244-4798-9504-C5D6DD6F84E1}">
      <formula1>GASODUCTO</formula1>
    </dataValidation>
    <dataValidation type="list" allowBlank="1" showInputMessage="1" showErrorMessage="1" sqref="K50:Q55" xr:uid="{54759343-5ECD-4EB1-A22C-9E5EE6B8E49A}">
      <formula1>CENTRALES_GNL</formula1>
    </dataValidation>
  </dataValidations>
  <pageMargins left="0.7" right="0.7" top="0.75" bottom="0.75" header="0.3" footer="0.3"/>
  <pageSetup scale="1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78C331-EB9E-4E84-B136-DEE959981F1B}">
          <x14:formula1>
            <xm:f>'S:\Departamento de Análisis Económico\3.1 Stock y Disponibilidad de Combustibles\01 Información de disponibilidad de recursos primarios\2019\09 Septiembre\SGA\[Formato_Informacion_Recurso_primario_20190904.xlsx]Aux'!#REF!</xm:f>
          </x14:formula1>
          <xm:sqref>C2:G2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6B3C-FDF8-4263-B603-BBA4F1CBEE4D}">
  <sheetPr codeName="Hoja13"/>
  <dimension ref="A1:Z63"/>
  <sheetViews>
    <sheetView showGridLines="0" zoomScale="80" zoomScaleNormal="80" workbookViewId="0">
      <selection activeCell="U12" sqref="U12"/>
    </sheetView>
  </sheetViews>
  <sheetFormatPr baseColWidth="10" defaultColWidth="0" defaultRowHeight="16.5" zeroHeight="1" x14ac:dyDescent="0.25"/>
  <cols>
    <col min="1" max="1" width="3" style="27" customWidth="1"/>
    <col min="2" max="2" width="16.42578125" style="27" customWidth="1"/>
    <col min="3" max="4" width="13.7109375" style="27" customWidth="1"/>
    <col min="5" max="5" width="15.85546875" style="27" bestFit="1" customWidth="1"/>
    <col min="6" max="6" width="15.28515625" style="27" bestFit="1" customWidth="1"/>
    <col min="7" max="7" width="22.28515625" style="27" bestFit="1" customWidth="1"/>
    <col min="8" max="8" width="38.5703125" style="27" customWidth="1"/>
    <col min="9" max="9" width="70.7109375" style="27" customWidth="1"/>
    <col min="10" max="10" width="4.28515625" style="27" customWidth="1"/>
    <col min="11" max="11" width="30.140625" style="27" customWidth="1"/>
    <col min="12" max="15" width="18.7109375" style="27" customWidth="1"/>
    <col min="16" max="16" width="37" style="27" customWidth="1"/>
    <col min="17" max="17" width="70.7109375" style="27" customWidth="1"/>
    <col min="18" max="18" width="2.85546875" style="27" customWidth="1"/>
    <col min="19" max="23" width="18.7109375" style="27" customWidth="1"/>
    <col min="24" max="24" width="36.42578125" style="27" bestFit="1" customWidth="1"/>
    <col min="25" max="25" width="63.140625" style="27" customWidth="1"/>
    <col min="26" max="26" width="11.42578125" style="27" customWidth="1"/>
    <col min="27" max="16384" width="11.42578125" style="27" hidden="1"/>
  </cols>
  <sheetData>
    <row r="1" spans="2:25" ht="17.25" thickBot="1" x14ac:dyDescent="0.3"/>
    <row r="2" spans="2:25" ht="60.75" customHeight="1" thickBot="1" x14ac:dyDescent="0.3">
      <c r="B2" s="26" t="s">
        <v>99</v>
      </c>
      <c r="C2" s="166" t="s">
        <v>168</v>
      </c>
      <c r="D2" s="167"/>
      <c r="E2" s="167"/>
      <c r="F2" s="167"/>
      <c r="G2" s="168"/>
      <c r="K2" s="38"/>
    </row>
    <row r="3" spans="2:25" ht="60.75" customHeight="1" thickBot="1" x14ac:dyDescent="0.3">
      <c r="B3" s="26"/>
      <c r="C3" s="26"/>
      <c r="D3" s="26"/>
      <c r="E3" s="170" t="s">
        <v>100</v>
      </c>
      <c r="F3" s="170"/>
      <c r="G3" s="117" t="s">
        <v>101</v>
      </c>
      <c r="H3" s="46"/>
      <c r="K3" s="38"/>
    </row>
    <row r="4" spans="2:25" ht="21" customHeight="1" x14ac:dyDescent="0.25">
      <c r="B4" s="171" t="s">
        <v>235</v>
      </c>
      <c r="C4" s="171"/>
      <c r="D4" s="171"/>
      <c r="E4" s="171"/>
      <c r="F4" s="39"/>
      <c r="G4" s="39"/>
      <c r="H4" s="39"/>
      <c r="I4" s="39"/>
      <c r="K4" s="171" t="s">
        <v>246</v>
      </c>
      <c r="L4" s="171"/>
      <c r="M4" s="171"/>
      <c r="N4" s="171"/>
      <c r="O4" s="25"/>
      <c r="P4" s="25"/>
      <c r="Q4" s="25"/>
      <c r="S4" s="171" t="s">
        <v>247</v>
      </c>
      <c r="T4" s="171"/>
      <c r="U4" s="171"/>
      <c r="V4" s="171"/>
      <c r="W4" s="171"/>
      <c r="X4" s="171"/>
      <c r="Y4" s="171"/>
    </row>
    <row r="5" spans="2:25" ht="21" customHeight="1" x14ac:dyDescent="0.25">
      <c r="B5" s="119"/>
      <c r="C5" s="119"/>
      <c r="D5" s="119"/>
      <c r="E5" s="119"/>
      <c r="F5" s="119"/>
      <c r="G5" s="39"/>
      <c r="H5" s="39"/>
      <c r="I5" s="39"/>
      <c r="K5" s="39"/>
      <c r="L5" s="119"/>
      <c r="M5" s="119"/>
      <c r="N5" s="119"/>
      <c r="O5" s="25"/>
      <c r="P5" s="25"/>
      <c r="Q5" s="25"/>
      <c r="S5" s="119"/>
      <c r="T5" s="119"/>
      <c r="U5" s="119"/>
      <c r="V5" s="119"/>
      <c r="W5" s="119"/>
      <c r="X5" s="119"/>
      <c r="Y5" s="119"/>
    </row>
    <row r="6" spans="2:25" s="120" customFormat="1" ht="70.5" customHeight="1" thickBot="1" x14ac:dyDescent="0.3">
      <c r="B6" s="121" t="s">
        <v>35</v>
      </c>
      <c r="C6" s="121" t="s">
        <v>36</v>
      </c>
      <c r="D6" s="121" t="s">
        <v>102</v>
      </c>
      <c r="E6" s="121" t="s">
        <v>103</v>
      </c>
      <c r="F6" s="121" t="s">
        <v>104</v>
      </c>
      <c r="G6" s="121" t="s">
        <v>105</v>
      </c>
      <c r="H6" s="121" t="s">
        <v>106</v>
      </c>
      <c r="I6" s="121" t="s">
        <v>107</v>
      </c>
      <c r="K6" s="44" t="s">
        <v>108</v>
      </c>
      <c r="L6" s="121" t="s">
        <v>109</v>
      </c>
      <c r="M6" s="121" t="s">
        <v>110</v>
      </c>
      <c r="N6" s="121" t="s">
        <v>104</v>
      </c>
      <c r="O6" s="121" t="s">
        <v>105</v>
      </c>
      <c r="P6" s="121" t="s">
        <v>106</v>
      </c>
      <c r="Q6" s="121" t="s">
        <v>107</v>
      </c>
      <c r="S6" s="121" t="s">
        <v>35</v>
      </c>
      <c r="T6" s="121" t="s">
        <v>36</v>
      </c>
      <c r="U6" s="121" t="s">
        <v>110</v>
      </c>
      <c r="V6" s="121" t="s">
        <v>104</v>
      </c>
      <c r="W6" s="121" t="s">
        <v>105</v>
      </c>
      <c r="X6" s="121" t="s">
        <v>106</v>
      </c>
      <c r="Y6" s="121" t="s">
        <v>107</v>
      </c>
    </row>
    <row r="7" spans="2:25" ht="22.5" customHeight="1" x14ac:dyDescent="0.25">
      <c r="B7" s="40">
        <v>2019</v>
      </c>
      <c r="C7" s="31" t="s">
        <v>236</v>
      </c>
      <c r="D7" s="40">
        <v>1</v>
      </c>
      <c r="E7" s="29">
        <v>4750000</v>
      </c>
      <c r="F7" s="111" t="s">
        <v>111</v>
      </c>
      <c r="G7" s="111" t="s">
        <v>112</v>
      </c>
      <c r="H7" s="111" t="s">
        <v>237</v>
      </c>
      <c r="I7" s="111" t="s">
        <v>238</v>
      </c>
      <c r="K7" s="31">
        <v>43739</v>
      </c>
      <c r="L7" s="31">
        <v>43745</v>
      </c>
      <c r="M7" s="29">
        <v>19250000</v>
      </c>
      <c r="N7" s="111" t="s">
        <v>111</v>
      </c>
      <c r="O7" s="111" t="s">
        <v>112</v>
      </c>
      <c r="P7" s="25" t="s">
        <v>239</v>
      </c>
      <c r="Q7" s="111" t="s">
        <v>240</v>
      </c>
      <c r="S7" s="40">
        <v>2019</v>
      </c>
      <c r="T7" s="31" t="s">
        <v>47</v>
      </c>
      <c r="U7" s="29">
        <v>85250000</v>
      </c>
      <c r="V7" s="111" t="s">
        <v>111</v>
      </c>
      <c r="W7" s="111" t="s">
        <v>112</v>
      </c>
      <c r="X7" s="111" t="s">
        <v>241</v>
      </c>
      <c r="Y7" s="111" t="s">
        <v>242</v>
      </c>
    </row>
    <row r="8" spans="2:25" ht="22.5" customHeight="1" x14ac:dyDescent="0.25">
      <c r="B8" s="111">
        <v>2019</v>
      </c>
      <c r="C8" s="31" t="s">
        <v>236</v>
      </c>
      <c r="D8" s="40">
        <v>2</v>
      </c>
      <c r="E8" s="29">
        <v>4750000</v>
      </c>
      <c r="F8" s="111" t="s">
        <v>111</v>
      </c>
      <c r="G8" s="111" t="s">
        <v>112</v>
      </c>
      <c r="H8" s="111" t="s">
        <v>237</v>
      </c>
      <c r="I8" s="111" t="s">
        <v>238</v>
      </c>
      <c r="K8" s="31">
        <v>43746</v>
      </c>
      <c r="L8" s="31">
        <v>43753</v>
      </c>
      <c r="M8" s="29">
        <v>22000000</v>
      </c>
      <c r="N8" s="111" t="s">
        <v>111</v>
      </c>
      <c r="O8" s="111" t="s">
        <v>112</v>
      </c>
      <c r="P8" s="111" t="s">
        <v>239</v>
      </c>
      <c r="Q8" s="111" t="s">
        <v>240</v>
      </c>
      <c r="S8" s="40">
        <v>2019</v>
      </c>
      <c r="T8" s="31" t="s">
        <v>48</v>
      </c>
      <c r="U8" s="29">
        <v>82500000</v>
      </c>
      <c r="V8" s="111" t="s">
        <v>111</v>
      </c>
      <c r="W8" s="111" t="s">
        <v>112</v>
      </c>
      <c r="X8" s="111" t="s">
        <v>241</v>
      </c>
      <c r="Y8" s="111" t="s">
        <v>242</v>
      </c>
    </row>
    <row r="9" spans="2:25" ht="22.5" customHeight="1" x14ac:dyDescent="0.25">
      <c r="B9" s="111">
        <v>2019</v>
      </c>
      <c r="C9" s="31" t="s">
        <v>236</v>
      </c>
      <c r="D9" s="40">
        <v>3</v>
      </c>
      <c r="E9" s="29">
        <v>4750000</v>
      </c>
      <c r="F9" s="111" t="s">
        <v>111</v>
      </c>
      <c r="G9" s="111" t="s">
        <v>112</v>
      </c>
      <c r="H9" s="111" t="s">
        <v>237</v>
      </c>
      <c r="I9" s="111" t="s">
        <v>238</v>
      </c>
      <c r="K9" s="31">
        <v>43754</v>
      </c>
      <c r="L9" s="31">
        <v>43761</v>
      </c>
      <c r="M9" s="29">
        <v>22000000</v>
      </c>
      <c r="N9" s="111" t="s">
        <v>111</v>
      </c>
      <c r="O9" s="111" t="s">
        <v>112</v>
      </c>
      <c r="P9" s="111" t="s">
        <v>239</v>
      </c>
      <c r="Q9" s="111" t="s">
        <v>240</v>
      </c>
      <c r="S9" s="40">
        <v>2019</v>
      </c>
      <c r="T9" s="31" t="s">
        <v>37</v>
      </c>
      <c r="U9" s="29">
        <v>85250000</v>
      </c>
      <c r="V9" s="111" t="s">
        <v>111</v>
      </c>
      <c r="W9" s="111" t="s">
        <v>112</v>
      </c>
      <c r="X9" s="111" t="s">
        <v>241</v>
      </c>
      <c r="Y9" s="111" t="s">
        <v>242</v>
      </c>
    </row>
    <row r="10" spans="2:25" ht="22.5" customHeight="1" thickBot="1" x14ac:dyDescent="0.3">
      <c r="B10" s="111">
        <v>2019</v>
      </c>
      <c r="C10" s="31" t="s">
        <v>236</v>
      </c>
      <c r="D10" s="40">
        <v>4</v>
      </c>
      <c r="E10" s="29">
        <v>4750000</v>
      </c>
      <c r="F10" s="111" t="s">
        <v>111</v>
      </c>
      <c r="G10" s="111" t="s">
        <v>112</v>
      </c>
      <c r="H10" s="111" t="s">
        <v>237</v>
      </c>
      <c r="I10" s="111" t="s">
        <v>238</v>
      </c>
      <c r="K10" s="28">
        <v>43762</v>
      </c>
      <c r="L10" s="31">
        <v>43769</v>
      </c>
      <c r="M10" s="29">
        <v>22000000</v>
      </c>
      <c r="N10" s="41" t="s">
        <v>111</v>
      </c>
      <c r="O10" s="41" t="s">
        <v>112</v>
      </c>
      <c r="P10" s="111" t="s">
        <v>239</v>
      </c>
      <c r="Q10" s="111" t="s">
        <v>240</v>
      </c>
      <c r="S10" s="40">
        <v>2020</v>
      </c>
      <c r="T10" s="31" t="s">
        <v>38</v>
      </c>
      <c r="U10" s="29">
        <v>85250000</v>
      </c>
      <c r="V10" s="111" t="s">
        <v>111</v>
      </c>
      <c r="W10" s="111" t="s">
        <v>112</v>
      </c>
      <c r="X10" s="111" t="s">
        <v>241</v>
      </c>
      <c r="Y10" s="111" t="s">
        <v>242</v>
      </c>
    </row>
    <row r="11" spans="2:25" ht="22.5" customHeight="1" thickBot="1" x14ac:dyDescent="0.3">
      <c r="B11" s="111">
        <v>2019</v>
      </c>
      <c r="C11" s="31" t="s">
        <v>236</v>
      </c>
      <c r="D11" s="40">
        <v>5</v>
      </c>
      <c r="E11" s="29">
        <v>4750000</v>
      </c>
      <c r="F11" s="111" t="s">
        <v>111</v>
      </c>
      <c r="G11" s="111" t="s">
        <v>112</v>
      </c>
      <c r="H11" s="111" t="s">
        <v>237</v>
      </c>
      <c r="I11" s="111" t="s">
        <v>238</v>
      </c>
      <c r="K11" s="161" t="s">
        <v>113</v>
      </c>
      <c r="L11" s="161"/>
      <c r="M11" s="30">
        <v>85250000</v>
      </c>
      <c r="S11" s="40">
        <v>2020</v>
      </c>
      <c r="T11" s="31" t="s">
        <v>39</v>
      </c>
      <c r="U11" s="29">
        <v>79750000</v>
      </c>
      <c r="V11" s="111" t="s">
        <v>111</v>
      </c>
      <c r="W11" s="111" t="s">
        <v>112</v>
      </c>
      <c r="X11" s="111" t="s">
        <v>241</v>
      </c>
      <c r="Y11" s="111" t="s">
        <v>242</v>
      </c>
    </row>
    <row r="12" spans="2:25" ht="22.5" customHeight="1" x14ac:dyDescent="0.25">
      <c r="B12" s="111">
        <v>2019</v>
      </c>
      <c r="C12" s="31" t="s">
        <v>236</v>
      </c>
      <c r="D12" s="40">
        <v>6</v>
      </c>
      <c r="E12" s="29">
        <v>4750000</v>
      </c>
      <c r="F12" s="111" t="s">
        <v>111</v>
      </c>
      <c r="G12" s="111" t="s">
        <v>112</v>
      </c>
      <c r="H12" s="111" t="s">
        <v>237</v>
      </c>
      <c r="I12" s="111" t="s">
        <v>238</v>
      </c>
      <c r="K12" s="45"/>
      <c r="S12" s="40">
        <v>2020</v>
      </c>
      <c r="T12" s="31" t="s">
        <v>40</v>
      </c>
      <c r="U12" s="29">
        <v>54250000</v>
      </c>
      <c r="V12" s="111" t="s">
        <v>111</v>
      </c>
      <c r="W12" s="111" t="s">
        <v>112</v>
      </c>
      <c r="X12" s="111" t="s">
        <v>243</v>
      </c>
      <c r="Y12" s="111" t="s">
        <v>244</v>
      </c>
    </row>
    <row r="13" spans="2:25" ht="22.5" customHeight="1" x14ac:dyDescent="0.25">
      <c r="B13" s="111">
        <v>2019</v>
      </c>
      <c r="C13" s="31" t="s">
        <v>236</v>
      </c>
      <c r="D13" s="40">
        <v>7</v>
      </c>
      <c r="E13" s="29">
        <v>4750000</v>
      </c>
      <c r="F13" s="111" t="s">
        <v>111</v>
      </c>
      <c r="G13" s="111" t="s">
        <v>112</v>
      </c>
      <c r="H13" s="111" t="s">
        <v>237</v>
      </c>
      <c r="I13" s="111" t="s">
        <v>238</v>
      </c>
      <c r="S13" s="40">
        <v>2020</v>
      </c>
      <c r="T13" s="31" t="s">
        <v>41</v>
      </c>
      <c r="U13" s="29">
        <v>52500000</v>
      </c>
      <c r="V13" s="111" t="s">
        <v>111</v>
      </c>
      <c r="W13" s="111" t="s">
        <v>112</v>
      </c>
      <c r="X13" s="111" t="s">
        <v>243</v>
      </c>
      <c r="Y13" s="111" t="s">
        <v>244</v>
      </c>
    </row>
    <row r="14" spans="2:25" ht="22.5" customHeight="1" x14ac:dyDescent="0.25">
      <c r="B14" s="111">
        <v>2019</v>
      </c>
      <c r="C14" s="31" t="s">
        <v>236</v>
      </c>
      <c r="D14" s="40">
        <v>8</v>
      </c>
      <c r="E14" s="29">
        <v>4750000</v>
      </c>
      <c r="F14" s="111" t="s">
        <v>111</v>
      </c>
      <c r="G14" s="111" t="s">
        <v>112</v>
      </c>
      <c r="H14" s="111" t="s">
        <v>237</v>
      </c>
      <c r="I14" s="111" t="s">
        <v>238</v>
      </c>
      <c r="S14" s="40">
        <v>2020</v>
      </c>
      <c r="T14" s="31" t="s">
        <v>42</v>
      </c>
      <c r="U14" s="29">
        <v>54250000</v>
      </c>
      <c r="V14" s="111" t="s">
        <v>111</v>
      </c>
      <c r="W14" s="111" t="s">
        <v>112</v>
      </c>
      <c r="X14" s="111" t="s">
        <v>243</v>
      </c>
      <c r="Y14" s="111" t="s">
        <v>244</v>
      </c>
    </row>
    <row r="15" spans="2:25" ht="22.5" customHeight="1" x14ac:dyDescent="0.25">
      <c r="B15" s="111">
        <v>2019</v>
      </c>
      <c r="C15" s="31" t="s">
        <v>236</v>
      </c>
      <c r="D15" s="40">
        <v>9</v>
      </c>
      <c r="E15" s="29">
        <v>4750000</v>
      </c>
      <c r="F15" s="111" t="s">
        <v>111</v>
      </c>
      <c r="G15" s="111" t="s">
        <v>112</v>
      </c>
      <c r="H15" s="111" t="s">
        <v>237</v>
      </c>
      <c r="I15" s="111" t="s">
        <v>238</v>
      </c>
      <c r="S15" s="40">
        <v>2020</v>
      </c>
      <c r="T15" s="31" t="s">
        <v>43</v>
      </c>
      <c r="U15" s="29">
        <v>22500000</v>
      </c>
      <c r="V15" s="111" t="s">
        <v>111</v>
      </c>
      <c r="W15" s="111" t="s">
        <v>112</v>
      </c>
      <c r="X15" s="111" t="s">
        <v>245</v>
      </c>
      <c r="Y15" s="111" t="s">
        <v>244</v>
      </c>
    </row>
    <row r="16" spans="2:25" ht="22.5" customHeight="1" thickBot="1" x14ac:dyDescent="0.3">
      <c r="B16" s="111">
        <v>2019</v>
      </c>
      <c r="C16" s="31" t="s">
        <v>236</v>
      </c>
      <c r="D16" s="40">
        <v>10</v>
      </c>
      <c r="E16" s="29">
        <v>4750000</v>
      </c>
      <c r="F16" s="111" t="s">
        <v>111</v>
      </c>
      <c r="G16" s="111" t="s">
        <v>112</v>
      </c>
      <c r="H16" s="111" t="s">
        <v>237</v>
      </c>
      <c r="I16" s="111" t="s">
        <v>238</v>
      </c>
      <c r="S16" s="40">
        <v>2020</v>
      </c>
      <c r="T16" s="31" t="s">
        <v>44</v>
      </c>
      <c r="U16" s="29">
        <v>23250000</v>
      </c>
      <c r="V16" s="111" t="s">
        <v>111</v>
      </c>
      <c r="W16" s="111" t="s">
        <v>112</v>
      </c>
      <c r="X16" s="41" t="s">
        <v>245</v>
      </c>
      <c r="Y16" s="111" t="s">
        <v>244</v>
      </c>
    </row>
    <row r="17" spans="2:21" ht="22.5" customHeight="1" thickBot="1" x14ac:dyDescent="0.3">
      <c r="B17" s="111">
        <v>2019</v>
      </c>
      <c r="C17" s="31" t="s">
        <v>236</v>
      </c>
      <c r="D17" s="40">
        <v>11</v>
      </c>
      <c r="E17" s="29">
        <v>4750000</v>
      </c>
      <c r="F17" s="111" t="s">
        <v>111</v>
      </c>
      <c r="G17" s="111" t="s">
        <v>112</v>
      </c>
      <c r="H17" s="111" t="s">
        <v>237</v>
      </c>
      <c r="I17" s="111" t="s">
        <v>238</v>
      </c>
      <c r="S17" s="161" t="s">
        <v>114</v>
      </c>
      <c r="T17" s="161"/>
      <c r="U17" s="30">
        <v>624750000</v>
      </c>
    </row>
    <row r="18" spans="2:21" ht="22.5" customHeight="1" x14ac:dyDescent="0.25">
      <c r="B18" s="111">
        <v>2019</v>
      </c>
      <c r="C18" s="31" t="s">
        <v>236</v>
      </c>
      <c r="D18" s="40">
        <v>12</v>
      </c>
      <c r="E18" s="29">
        <v>4750000</v>
      </c>
      <c r="F18" s="111" t="s">
        <v>111</v>
      </c>
      <c r="G18" s="111" t="s">
        <v>112</v>
      </c>
      <c r="H18" s="111" t="s">
        <v>237</v>
      </c>
      <c r="I18" s="111" t="s">
        <v>238</v>
      </c>
    </row>
    <row r="19" spans="2:21" ht="22.5" customHeight="1" x14ac:dyDescent="0.25">
      <c r="B19" s="111">
        <v>2019</v>
      </c>
      <c r="C19" s="31" t="s">
        <v>236</v>
      </c>
      <c r="D19" s="40">
        <v>13</v>
      </c>
      <c r="E19" s="29">
        <v>4750000</v>
      </c>
      <c r="F19" s="111" t="s">
        <v>111</v>
      </c>
      <c r="G19" s="111" t="s">
        <v>112</v>
      </c>
      <c r="H19" s="111" t="s">
        <v>237</v>
      </c>
      <c r="I19" s="111" t="s">
        <v>238</v>
      </c>
    </row>
    <row r="20" spans="2:21" ht="22.5" customHeight="1" x14ac:dyDescent="0.25">
      <c r="B20" s="111">
        <v>2019</v>
      </c>
      <c r="C20" s="31" t="s">
        <v>236</v>
      </c>
      <c r="D20" s="40">
        <v>14</v>
      </c>
      <c r="E20" s="29">
        <v>4750000</v>
      </c>
      <c r="F20" s="111" t="s">
        <v>111</v>
      </c>
      <c r="G20" s="111" t="s">
        <v>112</v>
      </c>
      <c r="H20" s="111" t="s">
        <v>237</v>
      </c>
      <c r="I20" s="111" t="s">
        <v>238</v>
      </c>
    </row>
    <row r="21" spans="2:21" ht="22.5" customHeight="1" x14ac:dyDescent="0.25">
      <c r="B21" s="111">
        <v>2019</v>
      </c>
      <c r="C21" s="31" t="s">
        <v>236</v>
      </c>
      <c r="D21" s="40">
        <v>15</v>
      </c>
      <c r="E21" s="29">
        <v>4750000</v>
      </c>
      <c r="F21" s="111" t="s">
        <v>111</v>
      </c>
      <c r="G21" s="111" t="s">
        <v>112</v>
      </c>
      <c r="H21" s="111" t="s">
        <v>237</v>
      </c>
      <c r="I21" s="111" t="s">
        <v>238</v>
      </c>
    </row>
    <row r="22" spans="2:21" ht="22.5" customHeight="1" x14ac:dyDescent="0.25">
      <c r="B22" s="111">
        <v>2019</v>
      </c>
      <c r="C22" s="31" t="s">
        <v>236</v>
      </c>
      <c r="D22" s="40">
        <v>16</v>
      </c>
      <c r="E22" s="29">
        <v>4750000</v>
      </c>
      <c r="F22" s="111" t="s">
        <v>111</v>
      </c>
      <c r="G22" s="111" t="s">
        <v>112</v>
      </c>
      <c r="H22" s="111" t="s">
        <v>237</v>
      </c>
      <c r="I22" s="111" t="s">
        <v>238</v>
      </c>
    </row>
    <row r="23" spans="2:21" ht="22.5" customHeight="1" x14ac:dyDescent="0.25">
      <c r="B23" s="111">
        <v>2019</v>
      </c>
      <c r="C23" s="31" t="s">
        <v>236</v>
      </c>
      <c r="D23" s="40">
        <v>17</v>
      </c>
      <c r="E23" s="29">
        <v>4750000</v>
      </c>
      <c r="F23" s="111" t="s">
        <v>111</v>
      </c>
      <c r="G23" s="111" t="s">
        <v>112</v>
      </c>
      <c r="H23" s="111" t="s">
        <v>237</v>
      </c>
      <c r="I23" s="111" t="s">
        <v>238</v>
      </c>
    </row>
    <row r="24" spans="2:21" ht="22.5" customHeight="1" x14ac:dyDescent="0.25">
      <c r="B24" s="111">
        <v>2019</v>
      </c>
      <c r="C24" s="31" t="s">
        <v>236</v>
      </c>
      <c r="D24" s="40">
        <v>18</v>
      </c>
      <c r="E24" s="29">
        <v>4750000</v>
      </c>
      <c r="F24" s="111" t="s">
        <v>111</v>
      </c>
      <c r="G24" s="111" t="s">
        <v>112</v>
      </c>
      <c r="H24" s="111" t="s">
        <v>237</v>
      </c>
      <c r="I24" s="111" t="s">
        <v>238</v>
      </c>
    </row>
    <row r="25" spans="2:21" ht="22.5" customHeight="1" x14ac:dyDescent="0.25">
      <c r="B25" s="111">
        <v>2019</v>
      </c>
      <c r="C25" s="31" t="s">
        <v>236</v>
      </c>
      <c r="D25" s="40">
        <v>19</v>
      </c>
      <c r="E25" s="29">
        <v>4750000</v>
      </c>
      <c r="F25" s="111" t="s">
        <v>111</v>
      </c>
      <c r="G25" s="111" t="s">
        <v>112</v>
      </c>
      <c r="H25" s="111" t="s">
        <v>237</v>
      </c>
      <c r="I25" s="111" t="s">
        <v>238</v>
      </c>
    </row>
    <row r="26" spans="2:21" ht="22.5" customHeight="1" x14ac:dyDescent="0.25">
      <c r="B26" s="111">
        <v>2019</v>
      </c>
      <c r="C26" s="31" t="s">
        <v>236</v>
      </c>
      <c r="D26" s="40">
        <v>20</v>
      </c>
      <c r="E26" s="29">
        <v>4750000</v>
      </c>
      <c r="F26" s="111" t="s">
        <v>111</v>
      </c>
      <c r="G26" s="111" t="s">
        <v>112</v>
      </c>
      <c r="H26" s="111" t="s">
        <v>237</v>
      </c>
      <c r="I26" s="111" t="s">
        <v>238</v>
      </c>
    </row>
    <row r="27" spans="2:21" ht="22.5" customHeight="1" x14ac:dyDescent="0.25">
      <c r="B27" s="111">
        <v>2019</v>
      </c>
      <c r="C27" s="31" t="s">
        <v>236</v>
      </c>
      <c r="D27" s="40">
        <v>21</v>
      </c>
      <c r="E27" s="29">
        <v>4750000</v>
      </c>
      <c r="F27" s="111" t="s">
        <v>111</v>
      </c>
      <c r="G27" s="111" t="s">
        <v>112</v>
      </c>
      <c r="H27" s="111" t="s">
        <v>237</v>
      </c>
      <c r="I27" s="111" t="s">
        <v>238</v>
      </c>
    </row>
    <row r="28" spans="2:21" ht="22.5" customHeight="1" x14ac:dyDescent="0.25">
      <c r="B28" s="111">
        <v>2019</v>
      </c>
      <c r="C28" s="31" t="s">
        <v>236</v>
      </c>
      <c r="D28" s="40">
        <v>22</v>
      </c>
      <c r="E28" s="29">
        <v>4750000</v>
      </c>
      <c r="F28" s="111" t="s">
        <v>111</v>
      </c>
      <c r="G28" s="111" t="s">
        <v>112</v>
      </c>
      <c r="H28" s="111" t="s">
        <v>237</v>
      </c>
      <c r="I28" s="111" t="s">
        <v>238</v>
      </c>
    </row>
    <row r="29" spans="2:21" ht="22.5" customHeight="1" x14ac:dyDescent="0.25">
      <c r="B29" s="111">
        <v>2019</v>
      </c>
      <c r="C29" s="31" t="s">
        <v>236</v>
      </c>
      <c r="D29" s="40">
        <v>23</v>
      </c>
      <c r="E29" s="29">
        <v>4750000</v>
      </c>
      <c r="F29" s="111" t="s">
        <v>111</v>
      </c>
      <c r="G29" s="111" t="s">
        <v>112</v>
      </c>
      <c r="H29" s="111" t="s">
        <v>237</v>
      </c>
      <c r="I29" s="111" t="s">
        <v>238</v>
      </c>
    </row>
    <row r="30" spans="2:21" ht="22.5" customHeight="1" x14ac:dyDescent="0.25">
      <c r="B30" s="111">
        <v>2019</v>
      </c>
      <c r="C30" s="31" t="s">
        <v>236</v>
      </c>
      <c r="D30" s="40">
        <v>24</v>
      </c>
      <c r="E30" s="29">
        <v>4750000</v>
      </c>
      <c r="F30" s="111" t="s">
        <v>111</v>
      </c>
      <c r="G30" s="111" t="s">
        <v>112</v>
      </c>
      <c r="H30" s="111" t="s">
        <v>237</v>
      </c>
      <c r="I30" s="111" t="s">
        <v>238</v>
      </c>
    </row>
    <row r="31" spans="2:21" ht="22.5" customHeight="1" x14ac:dyDescent="0.25">
      <c r="B31" s="111">
        <v>2019</v>
      </c>
      <c r="C31" s="31" t="s">
        <v>236</v>
      </c>
      <c r="D31" s="40">
        <v>25</v>
      </c>
      <c r="E31" s="29">
        <v>4750000</v>
      </c>
      <c r="F31" s="111" t="s">
        <v>111</v>
      </c>
      <c r="G31" s="111" t="s">
        <v>112</v>
      </c>
      <c r="H31" s="111" t="s">
        <v>237</v>
      </c>
      <c r="I31" s="111" t="s">
        <v>238</v>
      </c>
    </row>
    <row r="32" spans="2:21" ht="22.5" customHeight="1" x14ac:dyDescent="0.25">
      <c r="B32" s="111">
        <v>2019</v>
      </c>
      <c r="C32" s="31" t="s">
        <v>236</v>
      </c>
      <c r="D32" s="40">
        <v>26</v>
      </c>
      <c r="E32" s="29">
        <v>4750000</v>
      </c>
      <c r="F32" s="111" t="s">
        <v>111</v>
      </c>
      <c r="G32" s="111" t="s">
        <v>112</v>
      </c>
      <c r="H32" s="111" t="s">
        <v>237</v>
      </c>
      <c r="I32" s="111" t="s">
        <v>238</v>
      </c>
    </row>
    <row r="33" spans="2:24" ht="22.5" customHeight="1" x14ac:dyDescent="0.25">
      <c r="B33" s="111">
        <v>2019</v>
      </c>
      <c r="C33" s="31" t="s">
        <v>236</v>
      </c>
      <c r="D33" s="40">
        <v>27</v>
      </c>
      <c r="E33" s="29">
        <v>4750000</v>
      </c>
      <c r="F33" s="111" t="s">
        <v>111</v>
      </c>
      <c r="G33" s="111" t="s">
        <v>112</v>
      </c>
      <c r="H33" s="111" t="s">
        <v>237</v>
      </c>
      <c r="I33" s="111" t="s">
        <v>238</v>
      </c>
    </row>
    <row r="34" spans="2:24" ht="22.5" customHeight="1" x14ac:dyDescent="0.25">
      <c r="B34" s="111">
        <v>2019</v>
      </c>
      <c r="C34" s="31" t="s">
        <v>236</v>
      </c>
      <c r="D34" s="40">
        <v>28</v>
      </c>
      <c r="E34" s="29">
        <v>4750000</v>
      </c>
      <c r="F34" s="111" t="s">
        <v>111</v>
      </c>
      <c r="G34" s="111" t="s">
        <v>112</v>
      </c>
      <c r="H34" s="111" t="s">
        <v>237</v>
      </c>
      <c r="I34" s="111" t="s">
        <v>238</v>
      </c>
    </row>
    <row r="35" spans="2:24" ht="22.5" customHeight="1" x14ac:dyDescent="0.25">
      <c r="B35" s="111">
        <v>2019</v>
      </c>
      <c r="C35" s="31" t="s">
        <v>236</v>
      </c>
      <c r="D35" s="40">
        <v>29</v>
      </c>
      <c r="E35" s="29">
        <v>4750000</v>
      </c>
      <c r="F35" s="111" t="s">
        <v>111</v>
      </c>
      <c r="G35" s="111" t="s">
        <v>112</v>
      </c>
      <c r="H35" s="111" t="s">
        <v>237</v>
      </c>
      <c r="I35" s="111" t="s">
        <v>238</v>
      </c>
    </row>
    <row r="36" spans="2:24" ht="22.5" customHeight="1" x14ac:dyDescent="0.25">
      <c r="B36" s="111">
        <v>2019</v>
      </c>
      <c r="C36" s="31" t="s">
        <v>236</v>
      </c>
      <c r="D36" s="40">
        <v>30</v>
      </c>
      <c r="E36" s="29">
        <v>4750000</v>
      </c>
      <c r="F36" s="111" t="s">
        <v>111</v>
      </c>
      <c r="G36" s="111" t="s">
        <v>112</v>
      </c>
      <c r="H36" s="111" t="s">
        <v>237</v>
      </c>
      <c r="I36" s="111" t="s">
        <v>238</v>
      </c>
    </row>
    <row r="37" spans="2:24" ht="22.5" customHeight="1" x14ac:dyDescent="0.25">
      <c r="B37" s="111"/>
      <c r="C37" s="31"/>
      <c r="D37" s="40"/>
      <c r="E37" s="29"/>
      <c r="F37" s="111"/>
      <c r="G37" s="111"/>
      <c r="H37" s="111"/>
      <c r="I37" s="111"/>
    </row>
    <row r="38" spans="2:24" ht="22.5" customHeight="1" thickBot="1" x14ac:dyDescent="0.3">
      <c r="B38" s="172" t="s">
        <v>113</v>
      </c>
      <c r="C38" s="172"/>
      <c r="D38" s="172"/>
      <c r="E38" s="30">
        <v>142500000</v>
      </c>
    </row>
    <row r="39" spans="2:24" ht="22.5" customHeight="1" x14ac:dyDescent="0.25">
      <c r="B39" s="54"/>
      <c r="C39" s="54"/>
      <c r="D39" s="54"/>
    </row>
    <row r="40" spans="2:24" s="120" customFormat="1" x14ac:dyDescent="0.25"/>
    <row r="41" spans="2:24" s="120" customFormat="1" x14ac:dyDescent="0.25"/>
    <row r="42" spans="2:24" s="120" customFormat="1" ht="30" customHeight="1" x14ac:dyDescent="0.25">
      <c r="B42" s="173" t="s">
        <v>115</v>
      </c>
      <c r="C42" s="173"/>
      <c r="D42" s="173"/>
      <c r="E42" s="173"/>
      <c r="F42" s="173"/>
      <c r="G42" s="173"/>
      <c r="H42" s="173"/>
      <c r="I42" s="173"/>
      <c r="J42" s="173"/>
      <c r="K42" s="174"/>
      <c r="L42" s="174"/>
      <c r="M42" s="174"/>
      <c r="N42" s="174"/>
      <c r="O42" s="174"/>
      <c r="P42" s="174"/>
      <c r="Q42" s="174"/>
    </row>
    <row r="43" spans="2:24" s="120" customFormat="1" ht="33" customHeight="1" thickBot="1" x14ac:dyDescent="0.3">
      <c r="B43" s="175" t="s">
        <v>116</v>
      </c>
      <c r="C43" s="175"/>
      <c r="D43" s="121"/>
      <c r="E43" s="121" t="s">
        <v>117</v>
      </c>
      <c r="F43" s="121"/>
      <c r="G43" s="175" t="s">
        <v>117</v>
      </c>
      <c r="H43" s="175"/>
      <c r="I43" s="175"/>
      <c r="J43" s="175"/>
      <c r="K43" s="158" t="s">
        <v>118</v>
      </c>
      <c r="L43" s="158"/>
      <c r="M43" s="158"/>
      <c r="N43" s="158"/>
      <c r="O43" s="158"/>
      <c r="P43" s="158"/>
      <c r="Q43" s="158"/>
      <c r="R43" s="175" t="s">
        <v>119</v>
      </c>
      <c r="S43" s="175"/>
      <c r="T43" s="175"/>
      <c r="U43" s="175"/>
      <c r="V43" s="175"/>
      <c r="W43" s="175"/>
      <c r="X43" s="175"/>
    </row>
    <row r="44" spans="2:24" s="120" customFormat="1" x14ac:dyDescent="0.25">
      <c r="B44" s="159"/>
      <c r="C44" s="159"/>
      <c r="D44" s="42"/>
      <c r="E44" s="35"/>
      <c r="F44" s="43"/>
      <c r="G44" s="176"/>
      <c r="H44" s="176"/>
      <c r="I44" s="176"/>
      <c r="J44" s="176"/>
      <c r="K44" s="33"/>
      <c r="L44" s="33"/>
      <c r="M44" s="33"/>
      <c r="N44" s="33"/>
      <c r="O44" s="33"/>
      <c r="P44" s="33"/>
      <c r="Q44" s="33"/>
      <c r="R44" s="177"/>
      <c r="S44" s="177"/>
      <c r="T44" s="177"/>
      <c r="U44" s="177"/>
      <c r="V44" s="177"/>
      <c r="W44" s="177"/>
      <c r="X44" s="177"/>
    </row>
    <row r="45" spans="2:24" s="120" customFormat="1" x14ac:dyDescent="0.25">
      <c r="B45" s="151"/>
      <c r="C45" s="151"/>
      <c r="D45" s="111"/>
      <c r="E45" s="35"/>
      <c r="F45" s="35"/>
      <c r="G45" s="178"/>
      <c r="H45" s="178"/>
      <c r="I45" s="178"/>
      <c r="J45" s="178"/>
      <c r="K45" s="33"/>
      <c r="L45" s="33"/>
      <c r="M45" s="33"/>
      <c r="N45" s="33"/>
      <c r="O45" s="33"/>
      <c r="P45" s="33"/>
      <c r="Q45" s="33"/>
      <c r="R45" s="179"/>
      <c r="S45" s="179"/>
      <c r="T45" s="179"/>
      <c r="U45" s="179"/>
      <c r="V45" s="179"/>
      <c r="W45" s="179"/>
      <c r="X45" s="179"/>
    </row>
    <row r="46" spans="2:24" s="120" customFormat="1" x14ac:dyDescent="0.25">
      <c r="B46" s="151"/>
      <c r="C46" s="151"/>
      <c r="D46" s="111"/>
      <c r="E46" s="35"/>
      <c r="F46" s="35"/>
      <c r="G46" s="178"/>
      <c r="H46" s="178"/>
      <c r="I46" s="178"/>
      <c r="J46" s="178"/>
      <c r="K46" s="33"/>
      <c r="L46" s="33"/>
      <c r="M46" s="33"/>
      <c r="N46" s="33"/>
      <c r="O46" s="33"/>
      <c r="P46" s="33"/>
      <c r="Q46" s="33"/>
      <c r="R46" s="179"/>
      <c r="S46" s="179"/>
      <c r="T46" s="179"/>
      <c r="U46" s="179"/>
      <c r="V46" s="179"/>
      <c r="W46" s="179"/>
      <c r="X46" s="179"/>
    </row>
    <row r="47" spans="2:24" s="120" customFormat="1" x14ac:dyDescent="0.25">
      <c r="B47" s="151"/>
      <c r="C47" s="151"/>
      <c r="D47" s="111"/>
      <c r="E47" s="35"/>
      <c r="F47" s="35"/>
      <c r="G47" s="178"/>
      <c r="H47" s="178"/>
      <c r="I47" s="178"/>
      <c r="J47" s="178"/>
      <c r="K47" s="33"/>
      <c r="L47" s="33"/>
      <c r="M47" s="33"/>
      <c r="N47" s="33"/>
      <c r="O47" s="33"/>
      <c r="P47" s="33"/>
      <c r="Q47" s="33"/>
      <c r="R47" s="179"/>
      <c r="S47" s="179"/>
      <c r="T47" s="179"/>
      <c r="U47" s="179"/>
      <c r="V47" s="179"/>
      <c r="W47" s="179"/>
      <c r="X47" s="179"/>
    </row>
    <row r="48" spans="2:24" s="120" customFormat="1" x14ac:dyDescent="0.25">
      <c r="B48" s="151"/>
      <c r="C48" s="151"/>
      <c r="D48" s="111"/>
      <c r="E48" s="35"/>
      <c r="F48" s="35"/>
      <c r="G48" s="178"/>
      <c r="H48" s="178"/>
      <c r="I48" s="178"/>
      <c r="J48" s="178"/>
      <c r="K48" s="33"/>
      <c r="L48" s="33"/>
      <c r="M48" s="33"/>
      <c r="N48" s="33"/>
      <c r="O48" s="33"/>
      <c r="P48" s="33"/>
      <c r="Q48" s="33"/>
      <c r="R48" s="179"/>
      <c r="S48" s="179"/>
      <c r="T48" s="179"/>
      <c r="U48" s="179"/>
      <c r="V48" s="179"/>
      <c r="W48" s="179"/>
      <c r="X48" s="179"/>
    </row>
    <row r="49" spans="2:24" s="120" customFormat="1" ht="17.25" thickBot="1" x14ac:dyDescent="0.3">
      <c r="B49" s="182"/>
      <c r="C49" s="182"/>
      <c r="D49" s="32"/>
      <c r="E49" s="36"/>
      <c r="F49" s="36"/>
      <c r="G49" s="183"/>
      <c r="H49" s="183"/>
      <c r="I49" s="183"/>
      <c r="J49" s="183"/>
      <c r="K49" s="34"/>
      <c r="L49" s="34"/>
      <c r="M49" s="34"/>
      <c r="N49" s="34"/>
      <c r="O49" s="34"/>
      <c r="P49" s="34"/>
      <c r="Q49" s="34"/>
      <c r="R49" s="182"/>
      <c r="S49" s="182"/>
      <c r="T49" s="182"/>
      <c r="U49" s="182"/>
      <c r="V49" s="182"/>
      <c r="W49" s="182"/>
      <c r="X49" s="182"/>
    </row>
    <row r="50" spans="2:24" s="120" customFormat="1" x14ac:dyDescent="0.25"/>
    <row r="51" spans="2:24" s="120" customFormat="1" x14ac:dyDescent="0.25"/>
    <row r="52" spans="2:24" x14ac:dyDescent="0.25"/>
    <row r="53" spans="2:24" ht="18.75" x14ac:dyDescent="0.25">
      <c r="B53" s="180" t="s">
        <v>120</v>
      </c>
      <c r="C53" s="180"/>
      <c r="D53" s="180"/>
      <c r="E53" s="180"/>
      <c r="F53" s="180"/>
      <c r="G53" s="180"/>
      <c r="H53" s="122"/>
      <c r="I53" s="122"/>
    </row>
    <row r="54" spans="2:24" x14ac:dyDescent="0.25"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</row>
    <row r="55" spans="2:24" x14ac:dyDescent="0.25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</row>
    <row r="56" spans="2:24" x14ac:dyDescent="0.2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</row>
    <row r="57" spans="2:24" x14ac:dyDescent="0.2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</row>
    <row r="58" spans="2:24" x14ac:dyDescent="0.2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</row>
    <row r="59" spans="2:24" x14ac:dyDescent="0.25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  <row r="60" spans="2:24" x14ac:dyDescent="0.25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2:24" x14ac:dyDescent="0.25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2:24" x14ac:dyDescent="0.25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2:24" x14ac:dyDescent="0.25"/>
  </sheetData>
  <mergeCells count="34">
    <mergeCell ref="C2:G2"/>
    <mergeCell ref="E3:F3"/>
    <mergeCell ref="B4:E4"/>
    <mergeCell ref="K4:N4"/>
    <mergeCell ref="S4:Y4"/>
    <mergeCell ref="S17:T17"/>
    <mergeCell ref="B38:D38"/>
    <mergeCell ref="B42:J42"/>
    <mergeCell ref="K42:Q42"/>
    <mergeCell ref="K11:L11"/>
    <mergeCell ref="B43:C43"/>
    <mergeCell ref="G43:J43"/>
    <mergeCell ref="K43:Q43"/>
    <mergeCell ref="R43:X43"/>
    <mergeCell ref="B44:C44"/>
    <mergeCell ref="G44:J44"/>
    <mergeCell ref="R44:X44"/>
    <mergeCell ref="B45:C45"/>
    <mergeCell ref="G45:J45"/>
    <mergeCell ref="R45:X45"/>
    <mergeCell ref="B46:C46"/>
    <mergeCell ref="G46:J46"/>
    <mergeCell ref="R46:X46"/>
    <mergeCell ref="B47:C47"/>
    <mergeCell ref="G47:J47"/>
    <mergeCell ref="R47:X47"/>
    <mergeCell ref="B53:G53"/>
    <mergeCell ref="B54:X62"/>
    <mergeCell ref="B48:C48"/>
    <mergeCell ref="G48:J48"/>
    <mergeCell ref="R48:X48"/>
    <mergeCell ref="B49:C49"/>
    <mergeCell ref="G49:J49"/>
    <mergeCell ref="R49:X49"/>
  </mergeCells>
  <dataValidations count="4">
    <dataValidation type="list" allowBlank="1" showInputMessage="1" showErrorMessage="1" sqref="N7:N10 F7:F37 V7:V16" xr:uid="{52AEF04D-A09B-4DDC-89B7-F5E896EB33BF}">
      <formula1>MODALIDAD</formula1>
    </dataValidation>
    <dataValidation type="list" allowBlank="1" showInputMessage="1" showErrorMessage="1" sqref="G7:G37 O7:O10 W7:W16" xr:uid="{1EAA4878-3DB8-40DB-B080-47FCCF3BA9D1}">
      <formula1>TIPO_SUMINISTRO</formula1>
    </dataValidation>
    <dataValidation type="list" allowBlank="1" showInputMessage="1" showErrorMessage="1" sqref="G3" xr:uid="{FB962B89-365A-455D-9D19-154BB7D4C27E}">
      <formula1>GASODUCTO</formula1>
    </dataValidation>
    <dataValidation type="list" allowBlank="1" showInputMessage="1" showErrorMessage="1" sqref="K44:Q49" xr:uid="{65F59448-1A37-4F55-9EAB-D68B8EAAC10D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544C02-FD0F-4C35-940E-6D70BC6FBD3D}">
          <x14:formula1>
            <xm:f>'S:\Departamento de Análisis Económico\3.1 Stock y Disponibilidad de Combustibles\01 Información de disponibilidad de recursos primarios\2019\09 Septiembre\Enel\[0446_2019_Recurso_Primario_ENEL (1).xlsx]Aux'!#REF!</xm:f>
          </x14:formula1>
          <xm:sqref>C2:G2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98E57-1FF0-467B-881C-1B5F6ED6D766}">
  <dimension ref="A1:Z63"/>
  <sheetViews>
    <sheetView showGridLines="0" zoomScale="80" zoomScaleNormal="80" workbookViewId="0"/>
  </sheetViews>
  <sheetFormatPr baseColWidth="10" defaultColWidth="0" defaultRowHeight="16.5" zeroHeight="1" x14ac:dyDescent="0.25"/>
  <cols>
    <col min="1" max="1" width="3" style="27" customWidth="1"/>
    <col min="2" max="2" width="16.42578125" style="27" customWidth="1"/>
    <col min="3" max="4" width="13.7109375" style="27" customWidth="1"/>
    <col min="5" max="5" width="21.85546875" style="27" bestFit="1" customWidth="1"/>
    <col min="6" max="6" width="15.28515625" style="27" bestFit="1" customWidth="1"/>
    <col min="7" max="7" width="22.28515625" style="27" bestFit="1" customWidth="1"/>
    <col min="8" max="8" width="27.7109375" style="27" customWidth="1"/>
    <col min="9" max="9" width="39.28515625" style="27" customWidth="1"/>
    <col min="10" max="10" width="4.28515625" style="27" customWidth="1"/>
    <col min="11" max="11" width="30.140625" style="27" customWidth="1"/>
    <col min="12" max="16" width="18.7109375" style="27" customWidth="1"/>
    <col min="17" max="17" width="38.28515625" style="27" customWidth="1"/>
    <col min="18" max="18" width="2.85546875" style="27" customWidth="1"/>
    <col min="19" max="24" width="18.7109375" style="27" customWidth="1"/>
    <col min="25" max="25" width="34.7109375" style="27" customWidth="1"/>
    <col min="26" max="26" width="11.42578125" style="27" customWidth="1"/>
    <col min="27" max="16384" width="11.42578125" style="27" hidden="1"/>
  </cols>
  <sheetData>
    <row r="1" spans="2:25" ht="17.25" thickBot="1" x14ac:dyDescent="0.3"/>
    <row r="2" spans="2:25" ht="60.75" customHeight="1" thickBot="1" x14ac:dyDescent="0.3">
      <c r="B2" s="26" t="s">
        <v>99</v>
      </c>
      <c r="C2" s="166" t="s">
        <v>58</v>
      </c>
      <c r="D2" s="167"/>
      <c r="E2" s="167"/>
      <c r="F2" s="167"/>
      <c r="G2" s="168"/>
      <c r="K2" s="38"/>
    </row>
    <row r="3" spans="2:25" ht="60.75" customHeight="1" thickBot="1" x14ac:dyDescent="0.3">
      <c r="B3" s="26"/>
      <c r="C3" s="26"/>
      <c r="D3" s="26"/>
      <c r="E3" s="170" t="s">
        <v>100</v>
      </c>
      <c r="F3" s="170"/>
      <c r="G3" s="37" t="s">
        <v>101</v>
      </c>
      <c r="H3" s="46"/>
      <c r="K3" s="38"/>
    </row>
    <row r="4" spans="2:25" ht="21" customHeight="1" x14ac:dyDescent="0.25">
      <c r="B4" s="171" t="s">
        <v>257</v>
      </c>
      <c r="C4" s="171"/>
      <c r="D4" s="171"/>
      <c r="E4" s="171"/>
      <c r="F4" s="39"/>
      <c r="G4" s="39"/>
      <c r="H4" s="39"/>
      <c r="I4" s="39"/>
      <c r="K4" s="171" t="s">
        <v>284</v>
      </c>
      <c r="L4" s="171"/>
      <c r="M4" s="171"/>
      <c r="N4" s="171"/>
      <c r="O4" s="25"/>
      <c r="P4" s="25"/>
      <c r="Q4" s="25"/>
      <c r="S4" s="171" t="s">
        <v>254</v>
      </c>
      <c r="T4" s="171"/>
      <c r="U4" s="171"/>
      <c r="V4" s="171"/>
      <c r="W4" s="171"/>
      <c r="X4" s="171"/>
      <c r="Y4" s="171"/>
    </row>
    <row r="5" spans="2:25" ht="21" customHeight="1" x14ac:dyDescent="0.25">
      <c r="B5" s="137"/>
      <c r="C5" s="137"/>
      <c r="D5" s="137"/>
      <c r="E5" s="137"/>
      <c r="F5" s="137"/>
      <c r="G5" s="39"/>
      <c r="H5" s="39"/>
      <c r="I5" s="39"/>
      <c r="K5" s="39"/>
      <c r="L5" s="137"/>
      <c r="M5" s="137"/>
      <c r="N5" s="137"/>
      <c r="O5" s="25"/>
      <c r="P5" s="25"/>
      <c r="Q5" s="25"/>
      <c r="S5" s="137"/>
      <c r="T5" s="137"/>
      <c r="U5" s="137"/>
      <c r="V5" s="137"/>
      <c r="W5" s="137"/>
      <c r="X5" s="137"/>
      <c r="Y5" s="137"/>
    </row>
    <row r="6" spans="2:25" s="138" customFormat="1" ht="70.5" customHeight="1" thickBot="1" x14ac:dyDescent="0.3">
      <c r="B6" s="139" t="s">
        <v>35</v>
      </c>
      <c r="C6" s="139" t="s">
        <v>36</v>
      </c>
      <c r="D6" s="139" t="s">
        <v>102</v>
      </c>
      <c r="E6" s="139" t="s">
        <v>103</v>
      </c>
      <c r="F6" s="139" t="s">
        <v>104</v>
      </c>
      <c r="G6" s="139" t="s">
        <v>105</v>
      </c>
      <c r="H6" s="139" t="s">
        <v>106</v>
      </c>
      <c r="I6" s="139" t="s">
        <v>107</v>
      </c>
      <c r="K6" s="44" t="s">
        <v>108</v>
      </c>
      <c r="L6" s="139" t="s">
        <v>109</v>
      </c>
      <c r="M6" s="139" t="s">
        <v>110</v>
      </c>
      <c r="N6" s="139" t="s">
        <v>104</v>
      </c>
      <c r="O6" s="139" t="s">
        <v>105</v>
      </c>
      <c r="P6" s="139" t="s">
        <v>106</v>
      </c>
      <c r="Q6" s="139" t="s">
        <v>107</v>
      </c>
      <c r="S6" s="139" t="s">
        <v>35</v>
      </c>
      <c r="T6" s="139" t="s">
        <v>36</v>
      </c>
      <c r="U6" s="139" t="s">
        <v>110</v>
      </c>
      <c r="V6" s="139" t="s">
        <v>104</v>
      </c>
      <c r="W6" s="139" t="s">
        <v>105</v>
      </c>
      <c r="X6" s="139" t="s">
        <v>106</v>
      </c>
      <c r="Y6" s="139" t="s">
        <v>107</v>
      </c>
    </row>
    <row r="7" spans="2:25" ht="22.5" customHeight="1" x14ac:dyDescent="0.25">
      <c r="B7" s="40">
        <v>2019</v>
      </c>
      <c r="C7" s="31" t="s">
        <v>46</v>
      </c>
      <c r="D7" s="40">
        <v>1</v>
      </c>
      <c r="E7" s="29">
        <v>1500000</v>
      </c>
      <c r="F7" s="136"/>
      <c r="G7" s="136"/>
      <c r="H7" s="136" t="s">
        <v>281</v>
      </c>
      <c r="I7" s="136"/>
      <c r="K7" s="31">
        <v>43739</v>
      </c>
      <c r="L7" s="31">
        <v>43745</v>
      </c>
      <c r="M7" s="49"/>
      <c r="N7" s="40"/>
      <c r="O7" s="40"/>
      <c r="P7" s="40"/>
      <c r="Q7" s="40"/>
      <c r="S7" s="40">
        <v>2019</v>
      </c>
      <c r="T7" s="31" t="s">
        <v>48</v>
      </c>
      <c r="U7" s="29"/>
      <c r="V7" s="136"/>
      <c r="W7" s="136"/>
      <c r="X7" s="40"/>
      <c r="Y7" s="40"/>
    </row>
    <row r="8" spans="2:25" ht="22.5" customHeight="1" x14ac:dyDescent="0.25">
      <c r="B8" s="136">
        <v>2019</v>
      </c>
      <c r="C8" s="31" t="s">
        <v>46</v>
      </c>
      <c r="D8" s="40">
        <v>2</v>
      </c>
      <c r="E8" s="29">
        <v>1500000</v>
      </c>
      <c r="F8" s="136"/>
      <c r="G8" s="136"/>
      <c r="H8" s="136" t="s">
        <v>281</v>
      </c>
      <c r="I8" s="136"/>
      <c r="K8" s="31">
        <v>43746</v>
      </c>
      <c r="L8" s="31">
        <v>43753</v>
      </c>
      <c r="M8" s="29"/>
      <c r="N8" s="136"/>
      <c r="O8" s="136"/>
      <c r="P8" s="40"/>
      <c r="Q8" s="40"/>
      <c r="S8" s="40">
        <v>2020</v>
      </c>
      <c r="T8" s="31" t="s">
        <v>37</v>
      </c>
      <c r="U8" s="29"/>
      <c r="V8" s="136"/>
      <c r="W8" s="136"/>
      <c r="X8" s="40"/>
      <c r="Y8" s="40"/>
    </row>
    <row r="9" spans="2:25" ht="22.5" customHeight="1" x14ac:dyDescent="0.25">
      <c r="B9" s="136">
        <v>2019</v>
      </c>
      <c r="C9" s="31" t="s">
        <v>46</v>
      </c>
      <c r="D9" s="40">
        <v>3</v>
      </c>
      <c r="E9" s="29">
        <v>1500000</v>
      </c>
      <c r="F9" s="136"/>
      <c r="G9" s="136"/>
      <c r="H9" s="136" t="s">
        <v>281</v>
      </c>
      <c r="I9" s="136"/>
      <c r="K9" s="31">
        <v>43754</v>
      </c>
      <c r="L9" s="31">
        <v>43760</v>
      </c>
      <c r="M9" s="29"/>
      <c r="N9" s="136"/>
      <c r="O9" s="136"/>
      <c r="P9" s="40"/>
      <c r="Q9" s="40"/>
      <c r="S9" s="40">
        <v>2020</v>
      </c>
      <c r="T9" s="31" t="s">
        <v>38</v>
      </c>
      <c r="U9" s="29"/>
      <c r="V9" s="136"/>
      <c r="W9" s="136"/>
      <c r="X9" s="40"/>
      <c r="Y9" s="40"/>
    </row>
    <row r="10" spans="2:25" ht="22.5" customHeight="1" thickBot="1" x14ac:dyDescent="0.3">
      <c r="B10" s="136">
        <v>2019</v>
      </c>
      <c r="C10" s="31" t="s">
        <v>46</v>
      </c>
      <c r="D10" s="40">
        <v>4</v>
      </c>
      <c r="E10" s="29">
        <v>1050000</v>
      </c>
      <c r="F10" s="136"/>
      <c r="G10" s="136"/>
      <c r="H10" s="136" t="s">
        <v>282</v>
      </c>
      <c r="I10" s="136"/>
      <c r="K10" s="28">
        <v>43761</v>
      </c>
      <c r="L10" s="28">
        <v>43768</v>
      </c>
      <c r="M10" s="47"/>
      <c r="N10" s="41"/>
      <c r="O10" s="41"/>
      <c r="P10" s="41"/>
      <c r="Q10" s="41"/>
      <c r="S10" s="40">
        <v>2020</v>
      </c>
      <c r="T10" s="31" t="s">
        <v>39</v>
      </c>
      <c r="U10" s="29"/>
      <c r="V10" s="136"/>
      <c r="W10" s="136"/>
      <c r="X10" s="40"/>
      <c r="Y10" s="40"/>
    </row>
    <row r="11" spans="2:25" ht="22.5" customHeight="1" thickBot="1" x14ac:dyDescent="0.3">
      <c r="B11" s="136">
        <v>2019</v>
      </c>
      <c r="C11" s="31" t="s">
        <v>46</v>
      </c>
      <c r="D11" s="40">
        <v>5</v>
      </c>
      <c r="E11" s="29">
        <v>1500000</v>
      </c>
      <c r="F11" s="136"/>
      <c r="G11" s="136"/>
      <c r="H11" s="136" t="s">
        <v>281</v>
      </c>
      <c r="I11" s="136"/>
      <c r="K11" s="161" t="s">
        <v>113</v>
      </c>
      <c r="L11" s="161"/>
      <c r="M11" s="30">
        <v>0</v>
      </c>
      <c r="S11" s="40">
        <v>2020</v>
      </c>
      <c r="T11" s="31" t="s">
        <v>40</v>
      </c>
      <c r="U11" s="29"/>
      <c r="V11" s="136"/>
      <c r="W11" s="136"/>
      <c r="X11" s="40"/>
      <c r="Y11" s="40"/>
    </row>
    <row r="12" spans="2:25" ht="22.5" customHeight="1" x14ac:dyDescent="0.25">
      <c r="B12" s="136">
        <v>2019</v>
      </c>
      <c r="C12" s="31" t="s">
        <v>46</v>
      </c>
      <c r="D12" s="40">
        <v>6</v>
      </c>
      <c r="E12" s="29">
        <v>1500000</v>
      </c>
      <c r="F12" s="136"/>
      <c r="G12" s="136"/>
      <c r="H12" s="136" t="s">
        <v>281</v>
      </c>
      <c r="I12" s="136"/>
      <c r="K12" s="45"/>
      <c r="S12" s="40">
        <v>2020</v>
      </c>
      <c r="T12" s="31" t="s">
        <v>41</v>
      </c>
      <c r="U12" s="29"/>
      <c r="V12" s="136"/>
      <c r="W12" s="136"/>
      <c r="X12" s="40"/>
      <c r="Y12" s="40"/>
    </row>
    <row r="13" spans="2:25" ht="22.5" customHeight="1" x14ac:dyDescent="0.25">
      <c r="B13" s="136">
        <v>2019</v>
      </c>
      <c r="C13" s="31" t="s">
        <v>46</v>
      </c>
      <c r="D13" s="40">
        <v>7</v>
      </c>
      <c r="E13" s="29">
        <v>1500000</v>
      </c>
      <c r="F13" s="136"/>
      <c r="G13" s="136"/>
      <c r="H13" s="136" t="s">
        <v>281</v>
      </c>
      <c r="I13" s="136"/>
      <c r="S13" s="40">
        <v>2020</v>
      </c>
      <c r="T13" s="31" t="s">
        <v>42</v>
      </c>
      <c r="U13" s="29"/>
      <c r="V13" s="136"/>
      <c r="W13" s="136"/>
      <c r="X13" s="40"/>
      <c r="Y13" s="40"/>
    </row>
    <row r="14" spans="2:25" ht="22.5" customHeight="1" x14ac:dyDescent="0.25">
      <c r="B14" s="136">
        <v>2019</v>
      </c>
      <c r="C14" s="31" t="s">
        <v>46</v>
      </c>
      <c r="D14" s="40">
        <v>8</v>
      </c>
      <c r="E14" s="29">
        <v>1500000</v>
      </c>
      <c r="F14" s="136"/>
      <c r="G14" s="136"/>
      <c r="H14" s="136" t="s">
        <v>281</v>
      </c>
      <c r="I14" s="136"/>
      <c r="S14" s="40">
        <v>2020</v>
      </c>
      <c r="T14" s="31" t="s">
        <v>43</v>
      </c>
      <c r="U14" s="29"/>
      <c r="V14" s="136"/>
      <c r="W14" s="136"/>
      <c r="X14" s="40"/>
      <c r="Y14" s="40"/>
    </row>
    <row r="15" spans="2:25" ht="22.5" customHeight="1" x14ac:dyDescent="0.25">
      <c r="B15" s="136">
        <v>2019</v>
      </c>
      <c r="C15" s="31" t="s">
        <v>46</v>
      </c>
      <c r="D15" s="40">
        <v>9</v>
      </c>
      <c r="E15" s="29">
        <v>1500000</v>
      </c>
      <c r="F15" s="136"/>
      <c r="G15" s="136"/>
      <c r="H15" s="136" t="s">
        <v>281</v>
      </c>
      <c r="I15" s="136"/>
      <c r="S15" s="40">
        <v>2020</v>
      </c>
      <c r="T15" s="31" t="s">
        <v>44</v>
      </c>
      <c r="U15" s="29"/>
      <c r="V15" s="136"/>
      <c r="W15" s="136"/>
      <c r="X15" s="40"/>
      <c r="Y15" s="40"/>
    </row>
    <row r="16" spans="2:25" ht="22.5" customHeight="1" thickBot="1" x14ac:dyDescent="0.3">
      <c r="B16" s="136">
        <v>2019</v>
      </c>
      <c r="C16" s="31" t="s">
        <v>46</v>
      </c>
      <c r="D16" s="40">
        <v>10</v>
      </c>
      <c r="E16" s="29">
        <v>1500000</v>
      </c>
      <c r="F16" s="136"/>
      <c r="G16" s="136"/>
      <c r="H16" s="136" t="s">
        <v>281</v>
      </c>
      <c r="I16" s="136"/>
      <c r="S16" s="41">
        <v>2020</v>
      </c>
      <c r="T16" s="28" t="s">
        <v>45</v>
      </c>
      <c r="U16" s="47"/>
      <c r="V16" s="41"/>
      <c r="W16" s="41"/>
      <c r="X16" s="41"/>
      <c r="Y16" s="41"/>
    </row>
    <row r="17" spans="2:21" ht="22.5" customHeight="1" thickBot="1" x14ac:dyDescent="0.3">
      <c r="B17" s="136">
        <v>2019</v>
      </c>
      <c r="C17" s="31" t="s">
        <v>46</v>
      </c>
      <c r="D17" s="40">
        <v>11</v>
      </c>
      <c r="E17" s="29">
        <v>1500000</v>
      </c>
      <c r="F17" s="136"/>
      <c r="G17" s="136"/>
      <c r="H17" s="136" t="s">
        <v>281</v>
      </c>
      <c r="I17" s="136"/>
      <c r="S17" s="161" t="s">
        <v>114</v>
      </c>
      <c r="T17" s="161"/>
      <c r="U17" s="30">
        <v>0</v>
      </c>
    </row>
    <row r="18" spans="2:21" ht="22.5" customHeight="1" x14ac:dyDescent="0.25">
      <c r="B18" s="136">
        <v>2019</v>
      </c>
      <c r="C18" s="31" t="s">
        <v>46</v>
      </c>
      <c r="D18" s="40">
        <v>12</v>
      </c>
      <c r="E18" s="29">
        <v>1500000</v>
      </c>
      <c r="F18" s="136"/>
      <c r="G18" s="136"/>
      <c r="H18" s="136" t="s">
        <v>281</v>
      </c>
      <c r="I18" s="136"/>
    </row>
    <row r="19" spans="2:21" ht="22.5" customHeight="1" x14ac:dyDescent="0.25">
      <c r="B19" s="136">
        <v>2019</v>
      </c>
      <c r="C19" s="31" t="s">
        <v>46</v>
      </c>
      <c r="D19" s="40">
        <v>13</v>
      </c>
      <c r="E19" s="29">
        <v>1500000</v>
      </c>
      <c r="F19" s="136"/>
      <c r="G19" s="136"/>
      <c r="H19" s="136" t="s">
        <v>281</v>
      </c>
      <c r="I19" s="136"/>
    </row>
    <row r="20" spans="2:21" ht="22.5" customHeight="1" x14ac:dyDescent="0.25">
      <c r="B20" s="136">
        <v>2019</v>
      </c>
      <c r="C20" s="31" t="s">
        <v>46</v>
      </c>
      <c r="D20" s="40">
        <v>14</v>
      </c>
      <c r="E20" s="29">
        <v>1500000</v>
      </c>
      <c r="F20" s="136"/>
      <c r="G20" s="136"/>
      <c r="H20" s="136" t="s">
        <v>281</v>
      </c>
      <c r="I20" s="136"/>
    </row>
    <row r="21" spans="2:21" ht="22.5" customHeight="1" x14ac:dyDescent="0.25">
      <c r="B21" s="136">
        <v>2019</v>
      </c>
      <c r="C21" s="31" t="s">
        <v>46</v>
      </c>
      <c r="D21" s="40">
        <v>15</v>
      </c>
      <c r="E21" s="29">
        <v>1500000</v>
      </c>
      <c r="F21" s="136"/>
      <c r="G21" s="136"/>
      <c r="H21" s="136" t="s">
        <v>281</v>
      </c>
      <c r="I21" s="136"/>
    </row>
    <row r="22" spans="2:21" ht="22.5" customHeight="1" x14ac:dyDescent="0.25">
      <c r="B22" s="136">
        <v>2019</v>
      </c>
      <c r="C22" s="31" t="s">
        <v>46</v>
      </c>
      <c r="D22" s="40">
        <v>16</v>
      </c>
      <c r="E22" s="29">
        <v>1500000</v>
      </c>
      <c r="F22" s="136"/>
      <c r="G22" s="136"/>
      <c r="H22" s="136" t="s">
        <v>281</v>
      </c>
      <c r="I22" s="136"/>
    </row>
    <row r="23" spans="2:21" ht="22.5" customHeight="1" x14ac:dyDescent="0.25">
      <c r="B23" s="136">
        <v>2019</v>
      </c>
      <c r="C23" s="31" t="s">
        <v>46</v>
      </c>
      <c r="D23" s="40">
        <v>17</v>
      </c>
      <c r="E23" s="29">
        <v>1500000</v>
      </c>
      <c r="F23" s="136"/>
      <c r="G23" s="136"/>
      <c r="H23" s="136" t="s">
        <v>281</v>
      </c>
      <c r="I23" s="136"/>
    </row>
    <row r="24" spans="2:21" ht="22.5" customHeight="1" x14ac:dyDescent="0.25">
      <c r="B24" s="136">
        <v>2019</v>
      </c>
      <c r="C24" s="31" t="s">
        <v>46</v>
      </c>
      <c r="D24" s="40">
        <v>18</v>
      </c>
      <c r="E24" s="29">
        <v>1500000</v>
      </c>
      <c r="F24" s="136"/>
      <c r="G24" s="136"/>
      <c r="H24" s="136" t="s">
        <v>281</v>
      </c>
      <c r="I24" s="136"/>
    </row>
    <row r="25" spans="2:21" ht="22.5" customHeight="1" x14ac:dyDescent="0.25">
      <c r="B25" s="136">
        <v>2019</v>
      </c>
      <c r="C25" s="31" t="s">
        <v>46</v>
      </c>
      <c r="D25" s="40">
        <v>19</v>
      </c>
      <c r="E25" s="29">
        <v>1500000</v>
      </c>
      <c r="F25" s="136"/>
      <c r="G25" s="136"/>
      <c r="H25" s="136" t="s">
        <v>281</v>
      </c>
      <c r="I25" s="136"/>
    </row>
    <row r="26" spans="2:21" ht="22.5" customHeight="1" x14ac:dyDescent="0.25">
      <c r="B26" s="136">
        <v>2019</v>
      </c>
      <c r="C26" s="31" t="s">
        <v>46</v>
      </c>
      <c r="D26" s="40">
        <v>20</v>
      </c>
      <c r="E26" s="29">
        <v>1500000</v>
      </c>
      <c r="F26" s="136"/>
      <c r="G26" s="136"/>
      <c r="H26" s="136" t="s">
        <v>281</v>
      </c>
      <c r="I26" s="136"/>
    </row>
    <row r="27" spans="2:21" ht="22.5" customHeight="1" x14ac:dyDescent="0.25">
      <c r="B27" s="136">
        <v>2019</v>
      </c>
      <c r="C27" s="31" t="s">
        <v>46</v>
      </c>
      <c r="D27" s="40">
        <v>21</v>
      </c>
      <c r="E27" s="29">
        <v>1500000</v>
      </c>
      <c r="F27" s="136"/>
      <c r="G27" s="136"/>
      <c r="H27" s="136" t="s">
        <v>281</v>
      </c>
      <c r="I27" s="136"/>
    </row>
    <row r="28" spans="2:21" ht="22.5" customHeight="1" x14ac:dyDescent="0.25">
      <c r="B28" s="136">
        <v>2019</v>
      </c>
      <c r="C28" s="31" t="s">
        <v>46</v>
      </c>
      <c r="D28" s="40">
        <v>22</v>
      </c>
      <c r="E28" s="29">
        <v>1500000</v>
      </c>
      <c r="F28" s="136"/>
      <c r="G28" s="136"/>
      <c r="H28" s="136" t="s">
        <v>281</v>
      </c>
      <c r="I28" s="136"/>
    </row>
    <row r="29" spans="2:21" ht="22.5" customHeight="1" x14ac:dyDescent="0.25">
      <c r="B29" s="136">
        <v>2019</v>
      </c>
      <c r="C29" s="31" t="s">
        <v>46</v>
      </c>
      <c r="D29" s="40">
        <v>23</v>
      </c>
      <c r="E29" s="49"/>
      <c r="F29" s="136"/>
      <c r="G29" s="136"/>
      <c r="H29" s="136"/>
      <c r="I29" s="136"/>
    </row>
    <row r="30" spans="2:21" ht="22.5" customHeight="1" x14ac:dyDescent="0.25">
      <c r="B30" s="136">
        <v>2019</v>
      </c>
      <c r="C30" s="31" t="s">
        <v>46</v>
      </c>
      <c r="D30" s="40">
        <v>24</v>
      </c>
      <c r="E30" s="49"/>
      <c r="F30" s="136"/>
      <c r="G30" s="136"/>
      <c r="H30" s="136"/>
      <c r="I30" s="136"/>
    </row>
    <row r="31" spans="2:21" ht="22.5" customHeight="1" x14ac:dyDescent="0.25">
      <c r="B31" s="136">
        <v>2019</v>
      </c>
      <c r="C31" s="31" t="s">
        <v>46</v>
      </c>
      <c r="D31" s="40">
        <v>25</v>
      </c>
      <c r="E31" s="141"/>
      <c r="F31" s="136"/>
      <c r="G31" s="136"/>
      <c r="H31" s="136"/>
      <c r="I31" s="136"/>
    </row>
    <row r="32" spans="2:21" ht="22.5" customHeight="1" x14ac:dyDescent="0.25">
      <c r="B32" s="136">
        <v>2019</v>
      </c>
      <c r="C32" s="31" t="s">
        <v>46</v>
      </c>
      <c r="D32" s="40">
        <v>26</v>
      </c>
      <c r="E32" s="141"/>
      <c r="F32" s="136"/>
      <c r="G32" s="136"/>
      <c r="H32" s="136"/>
      <c r="I32" s="136"/>
    </row>
    <row r="33" spans="2:24" ht="22.5" customHeight="1" x14ac:dyDescent="0.25">
      <c r="B33" s="136">
        <v>2019</v>
      </c>
      <c r="C33" s="31" t="s">
        <v>46</v>
      </c>
      <c r="D33" s="40">
        <v>27</v>
      </c>
      <c r="E33" s="141"/>
      <c r="F33" s="136"/>
      <c r="G33" s="136"/>
      <c r="H33" s="136"/>
      <c r="I33" s="136"/>
    </row>
    <row r="34" spans="2:24" ht="22.5" customHeight="1" x14ac:dyDescent="0.25">
      <c r="B34" s="136">
        <v>2019</v>
      </c>
      <c r="C34" s="31" t="s">
        <v>46</v>
      </c>
      <c r="D34" s="40">
        <v>28</v>
      </c>
      <c r="E34" s="141"/>
      <c r="F34" s="136"/>
      <c r="G34" s="136"/>
      <c r="H34" s="136"/>
      <c r="I34" s="136"/>
    </row>
    <row r="35" spans="2:24" ht="22.5" customHeight="1" x14ac:dyDescent="0.25">
      <c r="B35" s="136">
        <v>2019</v>
      </c>
      <c r="C35" s="31" t="s">
        <v>46</v>
      </c>
      <c r="D35" s="40">
        <v>29</v>
      </c>
      <c r="E35" s="141"/>
      <c r="F35" s="136"/>
      <c r="G35" s="136"/>
      <c r="H35" s="136"/>
      <c r="I35" s="136"/>
    </row>
    <row r="36" spans="2:24" ht="22.5" customHeight="1" x14ac:dyDescent="0.25">
      <c r="B36" s="136">
        <v>2019</v>
      </c>
      <c r="C36" s="31" t="s">
        <v>46</v>
      </c>
      <c r="D36" s="40">
        <v>30</v>
      </c>
      <c r="E36" s="49"/>
      <c r="F36" s="136"/>
      <c r="G36" s="136"/>
      <c r="H36" s="136"/>
      <c r="I36" s="136"/>
    </row>
    <row r="37" spans="2:24" ht="22.5" customHeight="1" thickBot="1" x14ac:dyDescent="0.3">
      <c r="B37" s="136">
        <v>2019</v>
      </c>
      <c r="C37" s="31" t="s">
        <v>46</v>
      </c>
      <c r="D37" s="40">
        <v>31</v>
      </c>
      <c r="E37" s="49"/>
      <c r="F37" s="48"/>
      <c r="G37" s="48"/>
      <c r="H37" s="32"/>
      <c r="I37" s="48"/>
    </row>
    <row r="38" spans="2:24" ht="22.5" customHeight="1" thickBot="1" x14ac:dyDescent="0.3">
      <c r="B38" s="172" t="s">
        <v>113</v>
      </c>
      <c r="C38" s="172"/>
      <c r="D38" s="172"/>
      <c r="E38" s="30">
        <v>32550000</v>
      </c>
    </row>
    <row r="39" spans="2:24" ht="22.5" customHeight="1" x14ac:dyDescent="0.25">
      <c r="B39" s="54"/>
      <c r="C39" s="54"/>
      <c r="D39" s="54"/>
    </row>
    <row r="40" spans="2:24" s="138" customFormat="1" x14ac:dyDescent="0.25"/>
    <row r="41" spans="2:24" s="138" customFormat="1" x14ac:dyDescent="0.25"/>
    <row r="42" spans="2:24" s="138" customFormat="1" ht="30" customHeight="1" x14ac:dyDescent="0.25">
      <c r="B42" s="173" t="s">
        <v>115</v>
      </c>
      <c r="C42" s="173"/>
      <c r="D42" s="173"/>
      <c r="E42" s="173"/>
      <c r="F42" s="173"/>
      <c r="G42" s="173"/>
      <c r="H42" s="173"/>
      <c r="I42" s="173"/>
      <c r="J42" s="173"/>
      <c r="K42" s="174"/>
      <c r="L42" s="174"/>
      <c r="M42" s="174"/>
      <c r="N42" s="174"/>
      <c r="O42" s="174"/>
      <c r="P42" s="174"/>
      <c r="Q42" s="174"/>
    </row>
    <row r="43" spans="2:24" s="138" customFormat="1" ht="33" customHeight="1" thickBot="1" x14ac:dyDescent="0.3">
      <c r="B43" s="175" t="s">
        <v>116</v>
      </c>
      <c r="C43" s="175"/>
      <c r="D43" s="139"/>
      <c r="E43" s="139" t="s">
        <v>117</v>
      </c>
      <c r="F43" s="139"/>
      <c r="G43" s="175" t="s">
        <v>117</v>
      </c>
      <c r="H43" s="175"/>
      <c r="I43" s="175"/>
      <c r="J43" s="175"/>
      <c r="K43" s="158" t="s">
        <v>118</v>
      </c>
      <c r="L43" s="158"/>
      <c r="M43" s="158"/>
      <c r="N43" s="158"/>
      <c r="O43" s="158"/>
      <c r="P43" s="158"/>
      <c r="Q43" s="158"/>
      <c r="R43" s="175" t="s">
        <v>119</v>
      </c>
      <c r="S43" s="175"/>
      <c r="T43" s="175"/>
      <c r="U43" s="175"/>
      <c r="V43" s="175"/>
      <c r="W43" s="175"/>
      <c r="X43" s="175"/>
    </row>
    <row r="44" spans="2:24" s="138" customFormat="1" x14ac:dyDescent="0.25">
      <c r="B44" s="159"/>
      <c r="C44" s="159"/>
      <c r="D44" s="42"/>
      <c r="E44" s="35"/>
      <c r="F44" s="43"/>
      <c r="G44" s="176"/>
      <c r="H44" s="176"/>
      <c r="I44" s="176"/>
      <c r="J44" s="176"/>
      <c r="K44" s="33"/>
      <c r="L44" s="33"/>
      <c r="M44" s="33"/>
      <c r="N44" s="33"/>
      <c r="O44" s="33"/>
      <c r="P44" s="33"/>
      <c r="Q44" s="33"/>
      <c r="R44" s="177"/>
      <c r="S44" s="177"/>
      <c r="T44" s="177"/>
      <c r="U44" s="177"/>
      <c r="V44" s="177"/>
      <c r="W44" s="177"/>
      <c r="X44" s="177"/>
    </row>
    <row r="45" spans="2:24" s="138" customFormat="1" x14ac:dyDescent="0.25">
      <c r="B45" s="151"/>
      <c r="C45" s="151"/>
      <c r="D45" s="136"/>
      <c r="E45" s="35"/>
      <c r="F45" s="35"/>
      <c r="G45" s="178"/>
      <c r="H45" s="178"/>
      <c r="I45" s="178"/>
      <c r="J45" s="178"/>
      <c r="K45" s="33"/>
      <c r="L45" s="33"/>
      <c r="M45" s="33"/>
      <c r="N45" s="33"/>
      <c r="O45" s="33"/>
      <c r="P45" s="33"/>
      <c r="Q45" s="33"/>
      <c r="R45" s="179"/>
      <c r="S45" s="179"/>
      <c r="T45" s="179"/>
      <c r="U45" s="179"/>
      <c r="V45" s="179"/>
      <c r="W45" s="179"/>
      <c r="X45" s="179"/>
    </row>
    <row r="46" spans="2:24" s="138" customFormat="1" x14ac:dyDescent="0.25">
      <c r="B46" s="151"/>
      <c r="C46" s="151"/>
      <c r="D46" s="136"/>
      <c r="E46" s="35"/>
      <c r="F46" s="35"/>
      <c r="G46" s="178"/>
      <c r="H46" s="178"/>
      <c r="I46" s="178"/>
      <c r="J46" s="178"/>
      <c r="K46" s="33"/>
      <c r="L46" s="33"/>
      <c r="M46" s="33"/>
      <c r="N46" s="33"/>
      <c r="O46" s="33"/>
      <c r="P46" s="33"/>
      <c r="Q46" s="33"/>
      <c r="R46" s="179"/>
      <c r="S46" s="179"/>
      <c r="T46" s="179"/>
      <c r="U46" s="179"/>
      <c r="V46" s="179"/>
      <c r="W46" s="179"/>
      <c r="X46" s="179"/>
    </row>
    <row r="47" spans="2:24" s="138" customFormat="1" x14ac:dyDescent="0.25">
      <c r="B47" s="151"/>
      <c r="C47" s="151"/>
      <c r="D47" s="136"/>
      <c r="E47" s="35"/>
      <c r="F47" s="35"/>
      <c r="G47" s="178"/>
      <c r="H47" s="178"/>
      <c r="I47" s="178"/>
      <c r="J47" s="178"/>
      <c r="K47" s="33"/>
      <c r="L47" s="33"/>
      <c r="M47" s="33"/>
      <c r="N47" s="33"/>
      <c r="O47" s="33"/>
      <c r="P47" s="33"/>
      <c r="Q47" s="33"/>
      <c r="R47" s="179"/>
      <c r="S47" s="179"/>
      <c r="T47" s="179"/>
      <c r="U47" s="179"/>
      <c r="V47" s="179"/>
      <c r="W47" s="179"/>
      <c r="X47" s="179"/>
    </row>
    <row r="48" spans="2:24" s="138" customFormat="1" x14ac:dyDescent="0.25">
      <c r="B48" s="151"/>
      <c r="C48" s="151"/>
      <c r="D48" s="136"/>
      <c r="E48" s="35"/>
      <c r="F48" s="35"/>
      <c r="G48" s="178"/>
      <c r="H48" s="178"/>
      <c r="I48" s="178"/>
      <c r="J48" s="178"/>
      <c r="K48" s="33"/>
      <c r="L48" s="33"/>
      <c r="M48" s="33"/>
      <c r="N48" s="33"/>
      <c r="O48" s="33"/>
      <c r="P48" s="33"/>
      <c r="Q48" s="33"/>
      <c r="R48" s="179"/>
      <c r="S48" s="179"/>
      <c r="T48" s="179"/>
      <c r="U48" s="179"/>
      <c r="V48" s="179"/>
      <c r="W48" s="179"/>
      <c r="X48" s="179"/>
    </row>
    <row r="49" spans="2:24" s="138" customFormat="1" ht="17.25" thickBot="1" x14ac:dyDescent="0.3">
      <c r="B49" s="182"/>
      <c r="C49" s="182"/>
      <c r="D49" s="32"/>
      <c r="E49" s="36"/>
      <c r="F49" s="36"/>
      <c r="G49" s="183"/>
      <c r="H49" s="183"/>
      <c r="I49" s="183"/>
      <c r="J49" s="183"/>
      <c r="K49" s="34"/>
      <c r="L49" s="34"/>
      <c r="M49" s="34"/>
      <c r="N49" s="34"/>
      <c r="O49" s="34"/>
      <c r="P49" s="34"/>
      <c r="Q49" s="34"/>
      <c r="R49" s="182"/>
      <c r="S49" s="182"/>
      <c r="T49" s="182"/>
      <c r="U49" s="182"/>
      <c r="V49" s="182"/>
      <c r="W49" s="182"/>
      <c r="X49" s="182"/>
    </row>
    <row r="50" spans="2:24" s="138" customFormat="1" x14ac:dyDescent="0.25"/>
    <row r="51" spans="2:24" s="138" customFormat="1" x14ac:dyDescent="0.25"/>
    <row r="52" spans="2:24" x14ac:dyDescent="0.25"/>
    <row r="53" spans="2:24" ht="18.75" x14ac:dyDescent="0.25">
      <c r="B53" s="180" t="s">
        <v>120</v>
      </c>
      <c r="C53" s="180"/>
      <c r="D53" s="180"/>
      <c r="E53" s="180"/>
      <c r="F53" s="180"/>
      <c r="G53" s="180"/>
      <c r="H53" s="140"/>
      <c r="I53" s="140"/>
    </row>
    <row r="54" spans="2:24" ht="16.5" customHeight="1" x14ac:dyDescent="0.25">
      <c r="B54" s="181" t="s">
        <v>283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</row>
    <row r="55" spans="2:24" ht="80.25" customHeight="1" x14ac:dyDescent="0.25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</row>
    <row r="56" spans="2:24" x14ac:dyDescent="0.2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</row>
    <row r="57" spans="2:24" x14ac:dyDescent="0.2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</row>
    <row r="58" spans="2:24" x14ac:dyDescent="0.2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</row>
    <row r="59" spans="2:24" x14ac:dyDescent="0.25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  <row r="60" spans="2:24" x14ac:dyDescent="0.25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2:24" ht="140.25" customHeight="1" x14ac:dyDescent="0.25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2:24" ht="63" customHeight="1" x14ac:dyDescent="0.25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2:24" ht="69" customHeight="1" x14ac:dyDescent="0.25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</row>
  </sheetData>
  <mergeCells count="34">
    <mergeCell ref="K11:L11"/>
    <mergeCell ref="C2:G2"/>
    <mergeCell ref="E3:F3"/>
    <mergeCell ref="B4:E4"/>
    <mergeCell ref="K4:N4"/>
    <mergeCell ref="S4:Y4"/>
    <mergeCell ref="S17:T17"/>
    <mergeCell ref="B38:D38"/>
    <mergeCell ref="B42:J42"/>
    <mergeCell ref="K42:Q42"/>
    <mergeCell ref="B43:C43"/>
    <mergeCell ref="G43:J43"/>
    <mergeCell ref="K43:Q43"/>
    <mergeCell ref="R43:X43"/>
    <mergeCell ref="B44:C44"/>
    <mergeCell ref="G44:J44"/>
    <mergeCell ref="R44:X44"/>
    <mergeCell ref="B45:C45"/>
    <mergeCell ref="G45:J45"/>
    <mergeCell ref="R45:X45"/>
    <mergeCell ref="B46:C46"/>
    <mergeCell ref="G46:J46"/>
    <mergeCell ref="R46:X46"/>
    <mergeCell ref="B47:C47"/>
    <mergeCell ref="G47:J47"/>
    <mergeCell ref="R47:X47"/>
    <mergeCell ref="B53:G53"/>
    <mergeCell ref="B54:X63"/>
    <mergeCell ref="B48:C48"/>
    <mergeCell ref="G48:J48"/>
    <mergeCell ref="R48:X48"/>
    <mergeCell ref="B49:C49"/>
    <mergeCell ref="G49:J49"/>
    <mergeCell ref="R49:X49"/>
  </mergeCells>
  <dataValidations count="4">
    <dataValidation type="list" allowBlank="1" showInputMessage="1" showErrorMessage="1" sqref="K44:Q49" xr:uid="{BE131C72-BE8B-479C-9739-0F47255935DC}">
      <formula1>CENTRALES_GNL</formula1>
    </dataValidation>
    <dataValidation type="list" allowBlank="1" showInputMessage="1" showErrorMessage="1" sqref="G3" xr:uid="{011BABDF-4E0E-4EB4-A930-F36CE660BCE6}">
      <formula1>GASODUCTO</formula1>
    </dataValidation>
    <dataValidation type="list" allowBlank="1" showInputMessage="1" showErrorMessage="1" sqref="W7:W16 G7:G37 O7:O10" xr:uid="{2EB5781E-AAF9-47E2-8021-9E0FAD849824}">
      <formula1>TIPO_SUMINISTRO</formula1>
    </dataValidation>
    <dataValidation type="list" allowBlank="1" showInputMessage="1" showErrorMessage="1" sqref="V7:V16 F7:F37 N7:N10" xr:uid="{A536E3F4-DB5A-4DFF-86C3-8859251742F9}">
      <formula1>MODALIDAD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726688-C20A-4354-958F-39DBE84F2754}">
          <x14:formula1>
            <xm:f>'S:\Departamento de Análisis Económico\3. Costos variables combustibles\Costos combustibles SEN\2019\09 - Septiembre\Gas Natural\383255 Colbún GN_A (en revisión)\[2019_09_12_Modifica_Recursos_Primarios_12_09_2019_1.5MM.xlsx]Aux'!#REF!</xm:f>
          </x14:formula1>
          <xm:sqref>C2:G2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3F3D7-14D8-4114-8083-1AE12E45B4D3}">
  <sheetPr codeName="Hoja5"/>
  <dimension ref="A1:AJ25"/>
  <sheetViews>
    <sheetView showGridLines="0" workbookViewId="0">
      <selection activeCell="AG9" sqref="AG9"/>
    </sheetView>
  </sheetViews>
  <sheetFormatPr baseColWidth="10" defaultRowHeight="15" zeroHeight="1" x14ac:dyDescent="0.25"/>
  <cols>
    <col min="3" max="3" width="11.28515625" bestFit="1" customWidth="1"/>
    <col min="4" max="7" width="29.42578125" style="74" bestFit="1" customWidth="1"/>
    <col min="8" max="8" width="13" style="74" bestFit="1" customWidth="1"/>
    <col min="9" max="9" width="11" style="74" bestFit="1" customWidth="1"/>
    <col min="10" max="10" width="12.28515625" style="74" bestFit="1" customWidth="1"/>
    <col min="11" max="11" width="10.28515625" style="74" bestFit="1" customWidth="1"/>
    <col min="12" max="12" width="12.42578125" style="74" bestFit="1" customWidth="1"/>
    <col min="13" max="13" width="10.7109375" style="74" bestFit="1" customWidth="1"/>
    <col min="14" max="14" width="9.140625" style="74" bestFit="1" customWidth="1"/>
    <col min="15" max="15" width="8.28515625" style="74" bestFit="1" customWidth="1"/>
    <col min="16" max="16" width="6.42578125" style="74" bestFit="1" customWidth="1"/>
    <col min="17" max="17" width="8.5703125" style="74" bestFit="1" customWidth="1"/>
    <col min="18" max="18" width="14.5703125" style="74" bestFit="1" customWidth="1"/>
    <col min="19" max="20" width="18" style="74" bestFit="1" customWidth="1"/>
    <col min="21" max="23" width="18" style="74" customWidth="1"/>
    <col min="24" max="30" width="18" style="74" bestFit="1" customWidth="1"/>
    <col min="31" max="33" width="18" style="74" customWidth="1"/>
    <col min="34" max="36" width="18" style="74" bestFit="1" customWidth="1"/>
  </cols>
  <sheetData>
    <row r="1" spans="1:36" ht="21" x14ac:dyDescent="0.25">
      <c r="A1" s="146" t="s">
        <v>75</v>
      </c>
      <c r="B1" s="146"/>
      <c r="C1" s="146"/>
      <c r="D1" s="146"/>
      <c r="E1" s="146"/>
    </row>
    <row r="2" spans="1:36" x14ac:dyDescent="0.25"/>
    <row r="3" spans="1:36" ht="15.75" thickBot="1" x14ac:dyDescent="0.3"/>
    <row r="4" spans="1:36" ht="15.75" thickBot="1" x14ac:dyDescent="0.3">
      <c r="B4" s="147" t="s">
        <v>35</v>
      </c>
      <c r="C4" s="149" t="s">
        <v>36</v>
      </c>
      <c r="D4" s="69" t="s">
        <v>53</v>
      </c>
      <c r="E4" s="69" t="s">
        <v>53</v>
      </c>
      <c r="F4" s="69" t="s">
        <v>53</v>
      </c>
      <c r="G4" s="69" t="s">
        <v>53</v>
      </c>
      <c r="H4" s="69" t="s">
        <v>155</v>
      </c>
      <c r="I4" s="69" t="s">
        <v>58</v>
      </c>
      <c r="J4" s="69" t="s">
        <v>58</v>
      </c>
      <c r="K4" s="69" t="s">
        <v>58</v>
      </c>
      <c r="L4" s="69" t="s">
        <v>58</v>
      </c>
      <c r="M4" s="69" t="s">
        <v>152</v>
      </c>
      <c r="N4" s="69" t="s">
        <v>153</v>
      </c>
      <c r="O4" s="69" t="s">
        <v>154</v>
      </c>
      <c r="P4" s="69" t="s">
        <v>10</v>
      </c>
      <c r="Q4" s="69" t="s">
        <v>10</v>
      </c>
      <c r="R4" s="69" t="s">
        <v>80</v>
      </c>
      <c r="S4" s="69" t="s">
        <v>85</v>
      </c>
      <c r="T4" s="69" t="s">
        <v>85</v>
      </c>
      <c r="U4" s="69" t="s">
        <v>231</v>
      </c>
      <c r="V4" s="69" t="s">
        <v>231</v>
      </c>
      <c r="W4" s="69" t="s">
        <v>231</v>
      </c>
      <c r="X4" s="69" t="s">
        <v>159</v>
      </c>
      <c r="Y4" s="69" t="s">
        <v>159</v>
      </c>
      <c r="Z4" s="69" t="s">
        <v>159</v>
      </c>
      <c r="AA4" s="69" t="s">
        <v>159</v>
      </c>
      <c r="AB4" s="69" t="s">
        <v>159</v>
      </c>
      <c r="AC4" s="69" t="s">
        <v>159</v>
      </c>
      <c r="AD4" s="69" t="s">
        <v>159</v>
      </c>
      <c r="AE4" s="69" t="s">
        <v>192</v>
      </c>
      <c r="AF4" s="69" t="s">
        <v>190</v>
      </c>
      <c r="AG4" s="69" t="s">
        <v>188</v>
      </c>
      <c r="AH4" s="69" t="s">
        <v>68</v>
      </c>
      <c r="AI4" s="69" t="s">
        <v>68</v>
      </c>
      <c r="AJ4" s="72" t="s">
        <v>68</v>
      </c>
    </row>
    <row r="5" spans="1:36" ht="15.75" thickBot="1" x14ac:dyDescent="0.3">
      <c r="B5" s="148"/>
      <c r="C5" s="150"/>
      <c r="D5" s="94" t="s">
        <v>49</v>
      </c>
      <c r="E5" s="70" t="s">
        <v>50</v>
      </c>
      <c r="F5" s="70" t="s">
        <v>51</v>
      </c>
      <c r="G5" s="70" t="s">
        <v>52</v>
      </c>
      <c r="H5" s="70" t="s">
        <v>155</v>
      </c>
      <c r="I5" s="70" t="s">
        <v>54</v>
      </c>
      <c r="J5" s="70" t="s">
        <v>55</v>
      </c>
      <c r="K5" s="70" t="s">
        <v>56</v>
      </c>
      <c r="L5" s="70" t="s">
        <v>57</v>
      </c>
      <c r="M5" s="70" t="s">
        <v>152</v>
      </c>
      <c r="N5" s="70" t="s">
        <v>153</v>
      </c>
      <c r="O5" s="70" t="s">
        <v>154</v>
      </c>
      <c r="P5" s="70" t="s">
        <v>59</v>
      </c>
      <c r="Q5" s="70" t="s">
        <v>60</v>
      </c>
      <c r="R5" s="70" t="s">
        <v>81</v>
      </c>
      <c r="S5" s="70" t="s">
        <v>86</v>
      </c>
      <c r="T5" s="70" t="s">
        <v>87</v>
      </c>
      <c r="U5" s="70" t="s">
        <v>232</v>
      </c>
      <c r="V5" s="70" t="s">
        <v>233</v>
      </c>
      <c r="W5" s="70" t="s">
        <v>234</v>
      </c>
      <c r="X5" s="70" t="s">
        <v>161</v>
      </c>
      <c r="Y5" s="70" t="s">
        <v>162</v>
      </c>
      <c r="Z5" s="70" t="s">
        <v>163</v>
      </c>
      <c r="AA5" s="70" t="s">
        <v>164</v>
      </c>
      <c r="AB5" s="70" t="s">
        <v>165</v>
      </c>
      <c r="AC5" s="70" t="s">
        <v>166</v>
      </c>
      <c r="AD5" s="70" t="s">
        <v>167</v>
      </c>
      <c r="AE5" s="70" t="s">
        <v>193</v>
      </c>
      <c r="AF5" s="70" t="s">
        <v>191</v>
      </c>
      <c r="AG5" s="70" t="s">
        <v>189</v>
      </c>
      <c r="AH5" s="70" t="s">
        <v>176</v>
      </c>
      <c r="AI5" s="70" t="s">
        <v>177</v>
      </c>
      <c r="AJ5" s="73" t="s">
        <v>178</v>
      </c>
    </row>
    <row r="6" spans="1:36" x14ac:dyDescent="0.25">
      <c r="B6" s="11">
        <v>2019</v>
      </c>
      <c r="C6" s="14" t="s">
        <v>45</v>
      </c>
      <c r="D6" s="88">
        <v>1</v>
      </c>
      <c r="E6" s="88">
        <v>1</v>
      </c>
      <c r="F6" s="88">
        <v>1</v>
      </c>
      <c r="G6" s="88">
        <v>1</v>
      </c>
      <c r="H6" s="88">
        <v>1</v>
      </c>
      <c r="I6" s="88">
        <v>1</v>
      </c>
      <c r="J6" s="88">
        <v>1</v>
      </c>
      <c r="K6" s="88">
        <v>1</v>
      </c>
      <c r="L6" s="88">
        <v>1</v>
      </c>
      <c r="M6" s="88">
        <v>1</v>
      </c>
      <c r="N6" s="88">
        <v>1</v>
      </c>
      <c r="O6" s="88">
        <v>1</v>
      </c>
      <c r="P6" s="88">
        <v>0.81632007060995726</v>
      </c>
      <c r="Q6" s="88">
        <v>0.98289837767419175</v>
      </c>
      <c r="R6" s="88">
        <v>1</v>
      </c>
      <c r="S6" s="88">
        <v>1</v>
      </c>
      <c r="T6" s="88">
        <v>1</v>
      </c>
      <c r="U6" s="88">
        <v>1</v>
      </c>
      <c r="V6" s="88">
        <v>1</v>
      </c>
      <c r="W6" s="88">
        <v>1</v>
      </c>
      <c r="X6" s="88">
        <v>1</v>
      </c>
      <c r="Y6" s="88">
        <v>1</v>
      </c>
      <c r="Z6" s="88">
        <v>1</v>
      </c>
      <c r="AA6" s="88">
        <v>1</v>
      </c>
      <c r="AB6" s="88">
        <v>1</v>
      </c>
      <c r="AC6" s="88">
        <v>1</v>
      </c>
      <c r="AD6" s="88">
        <v>1</v>
      </c>
      <c r="AE6" s="88">
        <v>0.7</v>
      </c>
      <c r="AF6" s="88">
        <v>0.85</v>
      </c>
      <c r="AG6" s="88">
        <v>0.8</v>
      </c>
      <c r="AH6" s="88">
        <v>1</v>
      </c>
      <c r="AI6" s="88">
        <v>1</v>
      </c>
      <c r="AJ6" s="96">
        <v>1</v>
      </c>
    </row>
    <row r="7" spans="1:36" x14ac:dyDescent="0.25">
      <c r="B7" s="11">
        <v>2019</v>
      </c>
      <c r="C7" s="14" t="s">
        <v>46</v>
      </c>
      <c r="D7" s="88">
        <v>1</v>
      </c>
      <c r="E7" s="88">
        <v>1</v>
      </c>
      <c r="F7" s="88">
        <v>1</v>
      </c>
      <c r="G7" s="88">
        <v>1</v>
      </c>
      <c r="H7" s="88">
        <v>1</v>
      </c>
      <c r="I7" s="88">
        <v>1</v>
      </c>
      <c r="J7" s="88">
        <v>1</v>
      </c>
      <c r="K7" s="88">
        <v>1</v>
      </c>
      <c r="L7" s="88">
        <v>1</v>
      </c>
      <c r="M7" s="88">
        <v>1</v>
      </c>
      <c r="N7" s="88">
        <v>1</v>
      </c>
      <c r="O7" s="88">
        <v>1</v>
      </c>
      <c r="P7" s="88">
        <v>0.81632007060995726</v>
      </c>
      <c r="Q7" s="88">
        <v>0.98289837767419175</v>
      </c>
      <c r="R7" s="88">
        <v>1</v>
      </c>
      <c r="S7" s="88">
        <v>1</v>
      </c>
      <c r="T7" s="88">
        <v>1</v>
      </c>
      <c r="U7" s="88">
        <v>1</v>
      </c>
      <c r="V7" s="88">
        <v>1</v>
      </c>
      <c r="W7" s="88">
        <v>1</v>
      </c>
      <c r="X7" s="88">
        <v>1</v>
      </c>
      <c r="Y7" s="88">
        <v>1</v>
      </c>
      <c r="Z7" s="88">
        <v>1</v>
      </c>
      <c r="AA7" s="88">
        <v>1</v>
      </c>
      <c r="AB7" s="88">
        <v>1</v>
      </c>
      <c r="AC7" s="88">
        <v>1</v>
      </c>
      <c r="AD7" s="88">
        <v>1</v>
      </c>
      <c r="AE7" s="88">
        <v>0.7</v>
      </c>
      <c r="AF7" s="88">
        <v>0.85</v>
      </c>
      <c r="AG7" s="88">
        <v>0.8</v>
      </c>
      <c r="AH7" s="88">
        <v>1</v>
      </c>
      <c r="AI7" s="88">
        <v>1</v>
      </c>
      <c r="AJ7" s="96">
        <v>1</v>
      </c>
    </row>
    <row r="8" spans="1:36" x14ac:dyDescent="0.25">
      <c r="B8" s="11">
        <v>2019</v>
      </c>
      <c r="C8" s="14" t="s">
        <v>47</v>
      </c>
      <c r="D8" s="88">
        <v>1</v>
      </c>
      <c r="E8" s="88">
        <v>1</v>
      </c>
      <c r="F8" s="88">
        <v>1</v>
      </c>
      <c r="G8" s="88">
        <v>1</v>
      </c>
      <c r="H8" s="88">
        <v>1</v>
      </c>
      <c r="I8" s="88">
        <v>1</v>
      </c>
      <c r="J8" s="88">
        <v>1</v>
      </c>
      <c r="K8" s="88">
        <v>1</v>
      </c>
      <c r="L8" s="88">
        <v>1</v>
      </c>
      <c r="M8" s="88">
        <v>1</v>
      </c>
      <c r="N8" s="88">
        <v>1</v>
      </c>
      <c r="O8" s="88">
        <v>1</v>
      </c>
      <c r="P8" s="88">
        <v>0.81632007060995726</v>
      </c>
      <c r="Q8" s="88">
        <v>0.98289837767419175</v>
      </c>
      <c r="R8" s="88">
        <v>1</v>
      </c>
      <c r="S8" s="88">
        <v>1</v>
      </c>
      <c r="T8" s="88">
        <v>1</v>
      </c>
      <c r="U8" s="88">
        <v>1</v>
      </c>
      <c r="V8" s="88">
        <v>1</v>
      </c>
      <c r="W8" s="88">
        <v>1</v>
      </c>
      <c r="X8" s="88">
        <v>1</v>
      </c>
      <c r="Y8" s="88">
        <v>1</v>
      </c>
      <c r="Z8" s="88">
        <v>1</v>
      </c>
      <c r="AA8" s="88">
        <v>1</v>
      </c>
      <c r="AB8" s="88">
        <v>1</v>
      </c>
      <c r="AC8" s="88">
        <v>1</v>
      </c>
      <c r="AD8" s="88">
        <v>1</v>
      </c>
      <c r="AE8" s="88">
        <v>0.7</v>
      </c>
      <c r="AF8" s="88">
        <v>0.85</v>
      </c>
      <c r="AG8" s="88">
        <v>0.8</v>
      </c>
      <c r="AH8" s="88">
        <v>1</v>
      </c>
      <c r="AI8" s="88">
        <v>1</v>
      </c>
      <c r="AJ8" s="96">
        <v>1</v>
      </c>
    </row>
    <row r="9" spans="1:36" x14ac:dyDescent="0.25">
      <c r="B9" s="11">
        <v>2019</v>
      </c>
      <c r="C9" s="14" t="s">
        <v>48</v>
      </c>
      <c r="D9" s="88">
        <v>1</v>
      </c>
      <c r="E9" s="88">
        <v>1</v>
      </c>
      <c r="F9" s="88">
        <v>1</v>
      </c>
      <c r="G9" s="88">
        <v>1</v>
      </c>
      <c r="H9" s="88">
        <v>1</v>
      </c>
      <c r="I9" s="88">
        <v>1</v>
      </c>
      <c r="J9" s="88">
        <v>1</v>
      </c>
      <c r="K9" s="88">
        <v>1</v>
      </c>
      <c r="L9" s="88">
        <v>1</v>
      </c>
      <c r="M9" s="88">
        <v>1</v>
      </c>
      <c r="N9" s="88">
        <v>1</v>
      </c>
      <c r="O9" s="88">
        <v>1</v>
      </c>
      <c r="P9" s="88">
        <v>0.81632007060995726</v>
      </c>
      <c r="Q9" s="88">
        <v>0.98289837767419175</v>
      </c>
      <c r="R9" s="88">
        <v>1</v>
      </c>
      <c r="S9" s="88">
        <v>1</v>
      </c>
      <c r="T9" s="88">
        <v>1</v>
      </c>
      <c r="U9" s="88">
        <v>1</v>
      </c>
      <c r="V9" s="88">
        <v>1</v>
      </c>
      <c r="W9" s="88">
        <v>1</v>
      </c>
      <c r="X9" s="88">
        <v>1</v>
      </c>
      <c r="Y9" s="88">
        <v>1</v>
      </c>
      <c r="Z9" s="88">
        <v>1</v>
      </c>
      <c r="AA9" s="88">
        <v>1</v>
      </c>
      <c r="AB9" s="88">
        <v>1</v>
      </c>
      <c r="AC9" s="88">
        <v>1</v>
      </c>
      <c r="AD9" s="88">
        <v>1</v>
      </c>
      <c r="AE9" s="88">
        <v>0.7</v>
      </c>
      <c r="AF9" s="88">
        <v>0.85</v>
      </c>
      <c r="AG9" s="88">
        <v>0.8</v>
      </c>
      <c r="AH9" s="88">
        <v>1</v>
      </c>
      <c r="AI9" s="88">
        <v>1</v>
      </c>
      <c r="AJ9" s="96">
        <v>1</v>
      </c>
    </row>
    <row r="10" spans="1:36" x14ac:dyDescent="0.25">
      <c r="B10" s="11">
        <v>2019</v>
      </c>
      <c r="C10" s="14" t="s">
        <v>37</v>
      </c>
      <c r="D10" s="88">
        <v>1</v>
      </c>
      <c r="E10" s="88">
        <v>1</v>
      </c>
      <c r="F10" s="88">
        <v>1</v>
      </c>
      <c r="G10" s="88">
        <v>1</v>
      </c>
      <c r="H10" s="88">
        <v>1</v>
      </c>
      <c r="I10" s="88">
        <v>1</v>
      </c>
      <c r="J10" s="88">
        <v>1</v>
      </c>
      <c r="K10" s="88">
        <v>1</v>
      </c>
      <c r="L10" s="88">
        <v>1</v>
      </c>
      <c r="M10" s="88">
        <v>1</v>
      </c>
      <c r="N10" s="88">
        <v>1</v>
      </c>
      <c r="O10" s="88">
        <v>1</v>
      </c>
      <c r="P10" s="88">
        <v>0.81632007060995726</v>
      </c>
      <c r="Q10" s="88">
        <v>0.98289837767419175</v>
      </c>
      <c r="R10" s="88">
        <v>1</v>
      </c>
      <c r="S10" s="88">
        <v>1</v>
      </c>
      <c r="T10" s="88">
        <v>1</v>
      </c>
      <c r="U10" s="88">
        <v>1</v>
      </c>
      <c r="V10" s="88">
        <v>1</v>
      </c>
      <c r="W10" s="88">
        <v>1</v>
      </c>
      <c r="X10" s="88">
        <v>1</v>
      </c>
      <c r="Y10" s="88">
        <v>1</v>
      </c>
      <c r="Z10" s="88">
        <v>1</v>
      </c>
      <c r="AA10" s="88">
        <v>1</v>
      </c>
      <c r="AB10" s="88">
        <v>1</v>
      </c>
      <c r="AC10" s="88">
        <v>1</v>
      </c>
      <c r="AD10" s="88">
        <v>1</v>
      </c>
      <c r="AE10" s="88">
        <v>0.7</v>
      </c>
      <c r="AF10" s="88">
        <v>0.85</v>
      </c>
      <c r="AG10" s="88">
        <v>0.8</v>
      </c>
      <c r="AH10" s="88">
        <v>1</v>
      </c>
      <c r="AI10" s="88">
        <v>1</v>
      </c>
      <c r="AJ10" s="96">
        <v>1</v>
      </c>
    </row>
    <row r="11" spans="1:36" x14ac:dyDescent="0.25">
      <c r="B11" s="11">
        <v>2020</v>
      </c>
      <c r="C11" s="14" t="s">
        <v>38</v>
      </c>
      <c r="D11" s="88">
        <v>1</v>
      </c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88">
        <v>1</v>
      </c>
      <c r="O11" s="88">
        <v>1</v>
      </c>
      <c r="P11" s="88">
        <v>0.81632007060995726</v>
      </c>
      <c r="Q11" s="88">
        <v>0.98289837767419175</v>
      </c>
      <c r="R11" s="88">
        <v>1</v>
      </c>
      <c r="S11" s="88">
        <v>1</v>
      </c>
      <c r="T11" s="88">
        <v>1</v>
      </c>
      <c r="U11" s="88">
        <v>1</v>
      </c>
      <c r="V11" s="88">
        <v>1</v>
      </c>
      <c r="W11" s="88">
        <v>1</v>
      </c>
      <c r="X11" s="88">
        <v>1</v>
      </c>
      <c r="Y11" s="88">
        <v>1</v>
      </c>
      <c r="Z11" s="88">
        <v>1</v>
      </c>
      <c r="AA11" s="88">
        <v>1</v>
      </c>
      <c r="AB11" s="88">
        <v>1</v>
      </c>
      <c r="AC11" s="88">
        <v>1</v>
      </c>
      <c r="AD11" s="88">
        <v>1</v>
      </c>
      <c r="AE11" s="88">
        <v>0.7</v>
      </c>
      <c r="AF11" s="88">
        <v>0.85</v>
      </c>
      <c r="AG11" s="88">
        <v>0.8</v>
      </c>
      <c r="AH11" s="88">
        <v>1</v>
      </c>
      <c r="AI11" s="88">
        <v>1</v>
      </c>
      <c r="AJ11" s="96">
        <v>1</v>
      </c>
    </row>
    <row r="12" spans="1:36" x14ac:dyDescent="0.25">
      <c r="B12" s="11">
        <v>2020</v>
      </c>
      <c r="C12" s="14" t="s">
        <v>39</v>
      </c>
      <c r="D12" s="88">
        <v>1</v>
      </c>
      <c r="E12" s="88">
        <v>1</v>
      </c>
      <c r="F12" s="88">
        <v>1</v>
      </c>
      <c r="G12" s="88">
        <v>1</v>
      </c>
      <c r="H12" s="88">
        <v>1</v>
      </c>
      <c r="I12" s="88">
        <v>1</v>
      </c>
      <c r="J12" s="88">
        <v>1</v>
      </c>
      <c r="K12" s="88">
        <v>1</v>
      </c>
      <c r="L12" s="88">
        <v>1</v>
      </c>
      <c r="M12" s="88">
        <v>1</v>
      </c>
      <c r="N12" s="88">
        <v>1</v>
      </c>
      <c r="O12" s="88">
        <v>1</v>
      </c>
      <c r="P12" s="88">
        <v>0.81632007060995726</v>
      </c>
      <c r="Q12" s="88">
        <v>0.98289837767419175</v>
      </c>
      <c r="R12" s="88">
        <v>1</v>
      </c>
      <c r="S12" s="88">
        <v>1</v>
      </c>
      <c r="T12" s="88">
        <v>1</v>
      </c>
      <c r="U12" s="88">
        <v>1</v>
      </c>
      <c r="V12" s="88">
        <v>1</v>
      </c>
      <c r="W12" s="88">
        <v>1</v>
      </c>
      <c r="X12" s="88">
        <v>1</v>
      </c>
      <c r="Y12" s="88">
        <v>1</v>
      </c>
      <c r="Z12" s="88">
        <v>1</v>
      </c>
      <c r="AA12" s="88">
        <v>1</v>
      </c>
      <c r="AB12" s="88">
        <v>1</v>
      </c>
      <c r="AC12" s="88">
        <v>1</v>
      </c>
      <c r="AD12" s="88">
        <v>1</v>
      </c>
      <c r="AE12" s="88">
        <v>0.7</v>
      </c>
      <c r="AF12" s="88">
        <v>0.85</v>
      </c>
      <c r="AG12" s="88">
        <v>0.8</v>
      </c>
      <c r="AH12" s="88">
        <v>1</v>
      </c>
      <c r="AI12" s="88">
        <v>1</v>
      </c>
      <c r="AJ12" s="96">
        <v>1</v>
      </c>
    </row>
    <row r="13" spans="1:36" x14ac:dyDescent="0.25">
      <c r="B13" s="11">
        <v>2020</v>
      </c>
      <c r="C13" s="14" t="s">
        <v>40</v>
      </c>
      <c r="D13" s="88">
        <v>1</v>
      </c>
      <c r="E13" s="88">
        <v>1</v>
      </c>
      <c r="F13" s="88">
        <v>1</v>
      </c>
      <c r="G13" s="88">
        <v>1</v>
      </c>
      <c r="H13" s="88">
        <v>1</v>
      </c>
      <c r="I13" s="88">
        <v>1</v>
      </c>
      <c r="J13" s="88">
        <v>1</v>
      </c>
      <c r="K13" s="88">
        <v>1</v>
      </c>
      <c r="L13" s="88">
        <v>1</v>
      </c>
      <c r="M13" s="88">
        <v>1</v>
      </c>
      <c r="N13" s="88">
        <v>1</v>
      </c>
      <c r="O13" s="88">
        <v>1</v>
      </c>
      <c r="P13" s="88">
        <v>0.81632007060995726</v>
      </c>
      <c r="Q13" s="88">
        <v>0.98289837767419175</v>
      </c>
      <c r="R13" s="88">
        <v>1</v>
      </c>
      <c r="S13" s="88">
        <v>1</v>
      </c>
      <c r="T13" s="88">
        <v>1</v>
      </c>
      <c r="U13" s="88">
        <v>1</v>
      </c>
      <c r="V13" s="88">
        <v>1</v>
      </c>
      <c r="W13" s="88">
        <v>1</v>
      </c>
      <c r="X13" s="88">
        <v>1</v>
      </c>
      <c r="Y13" s="88">
        <v>1</v>
      </c>
      <c r="Z13" s="88">
        <v>1</v>
      </c>
      <c r="AA13" s="88">
        <v>1</v>
      </c>
      <c r="AB13" s="88">
        <v>1</v>
      </c>
      <c r="AC13" s="88">
        <v>1</v>
      </c>
      <c r="AD13" s="88">
        <v>1</v>
      </c>
      <c r="AE13" s="88">
        <v>0.7</v>
      </c>
      <c r="AF13" s="88">
        <v>0.85</v>
      </c>
      <c r="AG13" s="88">
        <v>0.8</v>
      </c>
      <c r="AH13" s="88">
        <v>1</v>
      </c>
      <c r="AI13" s="88">
        <v>1</v>
      </c>
      <c r="AJ13" s="96">
        <v>1</v>
      </c>
    </row>
    <row r="14" spans="1:36" x14ac:dyDescent="0.25">
      <c r="B14" s="11">
        <v>2020</v>
      </c>
      <c r="C14" s="14" t="s">
        <v>41</v>
      </c>
      <c r="D14" s="88">
        <v>1</v>
      </c>
      <c r="E14" s="88">
        <v>1</v>
      </c>
      <c r="F14" s="88">
        <v>1</v>
      </c>
      <c r="G14" s="88">
        <v>1</v>
      </c>
      <c r="H14" s="88">
        <v>1</v>
      </c>
      <c r="I14" s="88">
        <v>1</v>
      </c>
      <c r="J14" s="88">
        <v>1</v>
      </c>
      <c r="K14" s="88">
        <v>1</v>
      </c>
      <c r="L14" s="88">
        <v>1</v>
      </c>
      <c r="M14" s="88">
        <v>1</v>
      </c>
      <c r="N14" s="88">
        <v>1</v>
      </c>
      <c r="O14" s="88">
        <v>1</v>
      </c>
      <c r="P14" s="88">
        <v>0.81632007060995726</v>
      </c>
      <c r="Q14" s="88">
        <v>0.98289837767419175</v>
      </c>
      <c r="R14" s="88">
        <v>1</v>
      </c>
      <c r="S14" s="88">
        <v>1</v>
      </c>
      <c r="T14" s="88">
        <v>1</v>
      </c>
      <c r="U14" s="88">
        <v>1</v>
      </c>
      <c r="V14" s="88">
        <v>1</v>
      </c>
      <c r="W14" s="88">
        <v>1</v>
      </c>
      <c r="X14" s="88">
        <v>1</v>
      </c>
      <c r="Y14" s="88">
        <v>1</v>
      </c>
      <c r="Z14" s="88">
        <v>1</v>
      </c>
      <c r="AA14" s="88">
        <v>1</v>
      </c>
      <c r="AB14" s="88">
        <v>1</v>
      </c>
      <c r="AC14" s="88">
        <v>1</v>
      </c>
      <c r="AD14" s="88">
        <v>1</v>
      </c>
      <c r="AE14" s="88">
        <v>0.7</v>
      </c>
      <c r="AF14" s="88">
        <v>0.85</v>
      </c>
      <c r="AG14" s="88">
        <v>0.8</v>
      </c>
      <c r="AH14" s="88">
        <v>1</v>
      </c>
      <c r="AI14" s="88">
        <v>1</v>
      </c>
      <c r="AJ14" s="96">
        <v>1</v>
      </c>
    </row>
    <row r="15" spans="1:36" x14ac:dyDescent="0.25">
      <c r="B15" s="11">
        <v>2020</v>
      </c>
      <c r="C15" s="14" t="s">
        <v>42</v>
      </c>
      <c r="D15" s="88">
        <v>1</v>
      </c>
      <c r="E15" s="88">
        <v>1</v>
      </c>
      <c r="F15" s="88">
        <v>1</v>
      </c>
      <c r="G15" s="88">
        <v>1</v>
      </c>
      <c r="H15" s="88">
        <v>1</v>
      </c>
      <c r="I15" s="88">
        <v>1</v>
      </c>
      <c r="J15" s="88">
        <v>1</v>
      </c>
      <c r="K15" s="88">
        <v>1</v>
      </c>
      <c r="L15" s="88">
        <v>1</v>
      </c>
      <c r="M15" s="88">
        <v>1</v>
      </c>
      <c r="N15" s="88">
        <v>1</v>
      </c>
      <c r="O15" s="88">
        <v>1</v>
      </c>
      <c r="P15" s="88">
        <v>0.81632007060995726</v>
      </c>
      <c r="Q15" s="88">
        <v>0.98289837767419175</v>
      </c>
      <c r="R15" s="88">
        <v>1</v>
      </c>
      <c r="S15" s="88">
        <v>1</v>
      </c>
      <c r="T15" s="88">
        <v>1</v>
      </c>
      <c r="U15" s="88">
        <v>1</v>
      </c>
      <c r="V15" s="88">
        <v>1</v>
      </c>
      <c r="W15" s="88">
        <v>1</v>
      </c>
      <c r="X15" s="88">
        <v>1</v>
      </c>
      <c r="Y15" s="88">
        <v>1</v>
      </c>
      <c r="Z15" s="88">
        <v>1</v>
      </c>
      <c r="AA15" s="88">
        <v>1</v>
      </c>
      <c r="AB15" s="88">
        <v>1</v>
      </c>
      <c r="AC15" s="88">
        <v>1</v>
      </c>
      <c r="AD15" s="88">
        <v>1</v>
      </c>
      <c r="AE15" s="88">
        <v>0.7</v>
      </c>
      <c r="AF15" s="88">
        <v>0.85</v>
      </c>
      <c r="AG15" s="88">
        <v>0.8</v>
      </c>
      <c r="AH15" s="88">
        <v>1</v>
      </c>
      <c r="AI15" s="88">
        <v>1</v>
      </c>
      <c r="AJ15" s="96">
        <v>1</v>
      </c>
    </row>
    <row r="16" spans="1:36" x14ac:dyDescent="0.25">
      <c r="B16" s="11">
        <v>2020</v>
      </c>
      <c r="C16" s="14" t="s">
        <v>43</v>
      </c>
      <c r="D16" s="88">
        <v>1</v>
      </c>
      <c r="E16" s="88">
        <v>1</v>
      </c>
      <c r="F16" s="88">
        <v>1</v>
      </c>
      <c r="G16" s="88">
        <v>1</v>
      </c>
      <c r="H16" s="88">
        <v>1</v>
      </c>
      <c r="I16" s="88">
        <v>1</v>
      </c>
      <c r="J16" s="88">
        <v>1</v>
      </c>
      <c r="K16" s="88">
        <v>1</v>
      </c>
      <c r="L16" s="88">
        <v>1</v>
      </c>
      <c r="M16" s="88">
        <v>1</v>
      </c>
      <c r="N16" s="88">
        <v>1</v>
      </c>
      <c r="O16" s="88">
        <v>1</v>
      </c>
      <c r="P16" s="88">
        <v>0.81632007060995726</v>
      </c>
      <c r="Q16" s="88">
        <v>0.98289837767419175</v>
      </c>
      <c r="R16" s="88">
        <v>1</v>
      </c>
      <c r="S16" s="88">
        <v>1</v>
      </c>
      <c r="T16" s="88">
        <v>1</v>
      </c>
      <c r="U16" s="88">
        <v>1</v>
      </c>
      <c r="V16" s="88">
        <v>1</v>
      </c>
      <c r="W16" s="88">
        <v>1</v>
      </c>
      <c r="X16" s="88">
        <v>1</v>
      </c>
      <c r="Y16" s="88">
        <v>1</v>
      </c>
      <c r="Z16" s="88">
        <v>1</v>
      </c>
      <c r="AA16" s="88">
        <v>1</v>
      </c>
      <c r="AB16" s="88">
        <v>1</v>
      </c>
      <c r="AC16" s="88">
        <v>1</v>
      </c>
      <c r="AD16" s="88">
        <v>1</v>
      </c>
      <c r="AE16" s="88">
        <v>0.7</v>
      </c>
      <c r="AF16" s="88">
        <v>0.85</v>
      </c>
      <c r="AG16" s="88">
        <v>0.8</v>
      </c>
      <c r="AH16" s="88">
        <v>1</v>
      </c>
      <c r="AI16" s="88">
        <v>1</v>
      </c>
      <c r="AJ16" s="96">
        <v>1</v>
      </c>
    </row>
    <row r="17" spans="2:36" ht="15.75" thickBot="1" x14ac:dyDescent="0.3">
      <c r="B17" s="15">
        <v>2020</v>
      </c>
      <c r="C17" s="16" t="s">
        <v>175</v>
      </c>
      <c r="D17" s="89">
        <v>1</v>
      </c>
      <c r="E17" s="89">
        <v>1</v>
      </c>
      <c r="F17" s="89">
        <v>1</v>
      </c>
      <c r="G17" s="89">
        <v>1</v>
      </c>
      <c r="H17" s="89">
        <v>1</v>
      </c>
      <c r="I17" s="89">
        <v>1</v>
      </c>
      <c r="J17" s="89">
        <v>1</v>
      </c>
      <c r="K17" s="89">
        <v>1</v>
      </c>
      <c r="L17" s="89">
        <v>1</v>
      </c>
      <c r="M17" s="89">
        <v>1</v>
      </c>
      <c r="N17" s="89">
        <v>1</v>
      </c>
      <c r="O17" s="89">
        <v>1</v>
      </c>
      <c r="P17" s="89">
        <v>0.81632007060995726</v>
      </c>
      <c r="Q17" s="89">
        <v>0.98289837767419175</v>
      </c>
      <c r="R17" s="89">
        <v>1</v>
      </c>
      <c r="S17" s="89">
        <v>1</v>
      </c>
      <c r="T17" s="89">
        <v>1</v>
      </c>
      <c r="U17" s="89">
        <v>1</v>
      </c>
      <c r="V17" s="89">
        <v>1</v>
      </c>
      <c r="W17" s="89">
        <v>1</v>
      </c>
      <c r="X17" s="89">
        <v>1</v>
      </c>
      <c r="Y17" s="89">
        <v>1</v>
      </c>
      <c r="Z17" s="89">
        <v>1</v>
      </c>
      <c r="AA17" s="89">
        <v>1</v>
      </c>
      <c r="AB17" s="89">
        <v>1</v>
      </c>
      <c r="AC17" s="89">
        <v>1</v>
      </c>
      <c r="AD17" s="89">
        <v>1</v>
      </c>
      <c r="AE17" s="89" t="s">
        <v>171</v>
      </c>
      <c r="AF17" s="89" t="s">
        <v>171</v>
      </c>
      <c r="AG17" s="89" t="s">
        <v>171</v>
      </c>
      <c r="AH17" s="89">
        <v>1</v>
      </c>
      <c r="AI17" s="89">
        <v>1</v>
      </c>
      <c r="AJ17" s="97">
        <v>1</v>
      </c>
    </row>
    <row r="18" spans="2:36" x14ac:dyDescent="0.25"/>
    <row r="19" spans="2:36" x14ac:dyDescent="0.25">
      <c r="E19" s="87"/>
    </row>
    <row r="20" spans="2:36" x14ac:dyDescent="0.25"/>
    <row r="21" spans="2:36" hidden="1" x14ac:dyDescent="0.25"/>
    <row r="22" spans="2:36" hidden="1" x14ac:dyDescent="0.25"/>
    <row r="23" spans="2:36" hidden="1" x14ac:dyDescent="0.25"/>
    <row r="24" spans="2:36" hidden="1" x14ac:dyDescent="0.25"/>
    <row r="25" spans="2:36" hidden="1" x14ac:dyDescent="0.25"/>
  </sheetData>
  <mergeCells count="3">
    <mergeCell ref="A1:E1"/>
    <mergeCell ref="B4:B5"/>
    <mergeCell ref="C4:C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6BAF-48C7-46CF-BA46-3D35519D26FF}">
  <sheetPr codeName="Hoja6"/>
  <dimension ref="A1:J25"/>
  <sheetViews>
    <sheetView showGridLines="0" workbookViewId="0">
      <selection activeCell="H15" sqref="H15"/>
    </sheetView>
  </sheetViews>
  <sheetFormatPr baseColWidth="10" defaultRowHeight="0" customHeight="1" zeroHeight="1" x14ac:dyDescent="0.25"/>
  <cols>
    <col min="4" max="5" width="7.140625" style="74" bestFit="1" customWidth="1"/>
    <col min="6" max="6" width="8.140625" style="74" bestFit="1" customWidth="1"/>
    <col min="7" max="7" width="7.85546875" style="74" bestFit="1" customWidth="1"/>
    <col min="8" max="8" width="13.28515625" style="74" bestFit="1" customWidth="1"/>
    <col min="9" max="9" width="7.5703125" style="74" bestFit="1" customWidth="1"/>
    <col min="10" max="10" width="9.28515625" style="74" bestFit="1" customWidth="1"/>
  </cols>
  <sheetData>
    <row r="1" spans="1:10" ht="21" x14ac:dyDescent="0.25">
      <c r="A1" s="146" t="s">
        <v>82</v>
      </c>
      <c r="B1" s="146"/>
      <c r="C1" s="146"/>
      <c r="D1" s="146"/>
      <c r="E1" s="146"/>
    </row>
    <row r="2" spans="1:10" ht="15" x14ac:dyDescent="0.25"/>
    <row r="3" spans="1:10" ht="15.75" thickBot="1" x14ac:dyDescent="0.3"/>
    <row r="4" spans="1:10" ht="15.75" thickBot="1" x14ac:dyDescent="0.3">
      <c r="B4" s="147" t="s">
        <v>35</v>
      </c>
      <c r="C4" s="149" t="s">
        <v>36</v>
      </c>
      <c r="D4" s="69" t="s">
        <v>79</v>
      </c>
      <c r="E4" s="69" t="s">
        <v>79</v>
      </c>
      <c r="F4" s="69" t="s">
        <v>79</v>
      </c>
      <c r="G4" s="69" t="s">
        <v>79</v>
      </c>
      <c r="H4" s="69" t="s">
        <v>79</v>
      </c>
      <c r="I4" s="69" t="s">
        <v>79</v>
      </c>
      <c r="J4" s="72" t="s">
        <v>79</v>
      </c>
    </row>
    <row r="5" spans="1:10" ht="15.75" thickBot="1" x14ac:dyDescent="0.3">
      <c r="B5" s="148"/>
      <c r="C5" s="150"/>
      <c r="D5" s="94" t="s">
        <v>79</v>
      </c>
      <c r="E5" s="70" t="s">
        <v>88</v>
      </c>
      <c r="F5" s="70" t="s">
        <v>89</v>
      </c>
      <c r="G5" s="70" t="s">
        <v>123</v>
      </c>
      <c r="H5" s="70" t="s">
        <v>124</v>
      </c>
      <c r="I5" s="70" t="s">
        <v>84</v>
      </c>
      <c r="J5" s="73" t="s">
        <v>83</v>
      </c>
    </row>
    <row r="6" spans="1:10" ht="15" x14ac:dyDescent="0.25">
      <c r="B6" s="11">
        <v>2019</v>
      </c>
      <c r="C6" s="14" t="s">
        <v>43</v>
      </c>
      <c r="D6" s="71">
        <v>24132</v>
      </c>
      <c r="E6" s="71">
        <v>5000</v>
      </c>
      <c r="F6" s="71">
        <v>22261</v>
      </c>
      <c r="G6" s="71">
        <v>6680</v>
      </c>
      <c r="H6" s="71">
        <v>14530</v>
      </c>
      <c r="I6" s="71">
        <v>30200</v>
      </c>
      <c r="J6" s="76">
        <v>9561</v>
      </c>
    </row>
    <row r="7" spans="1:10" ht="15" x14ac:dyDescent="0.25">
      <c r="B7" s="11">
        <v>2019</v>
      </c>
      <c r="C7" s="14" t="s">
        <v>44</v>
      </c>
      <c r="D7" s="71">
        <v>24132</v>
      </c>
      <c r="E7" s="71">
        <v>5000</v>
      </c>
      <c r="F7" s="71">
        <v>22261</v>
      </c>
      <c r="G7" s="71">
        <v>6680</v>
      </c>
      <c r="H7" s="71">
        <v>14530</v>
      </c>
      <c r="I7" s="71">
        <v>30200</v>
      </c>
      <c r="J7" s="76">
        <v>9561</v>
      </c>
    </row>
    <row r="8" spans="1:10" ht="15" x14ac:dyDescent="0.25">
      <c r="B8" s="11">
        <v>2019</v>
      </c>
      <c r="C8" s="14" t="s">
        <v>45</v>
      </c>
      <c r="D8" s="71">
        <v>24132</v>
      </c>
      <c r="E8" s="71">
        <v>5000</v>
      </c>
      <c r="F8" s="71">
        <v>22261</v>
      </c>
      <c r="G8" s="71">
        <v>6680</v>
      </c>
      <c r="H8" s="71">
        <v>14530</v>
      </c>
      <c r="I8" s="71">
        <v>30200</v>
      </c>
      <c r="J8" s="76">
        <v>9561</v>
      </c>
    </row>
    <row r="9" spans="1:10" ht="15" x14ac:dyDescent="0.25">
      <c r="B9" s="11">
        <v>2019</v>
      </c>
      <c r="C9" s="14" t="s">
        <v>46</v>
      </c>
      <c r="D9" s="71">
        <v>24132</v>
      </c>
      <c r="E9" s="71">
        <v>5000</v>
      </c>
      <c r="F9" s="71">
        <v>22261</v>
      </c>
      <c r="G9" s="71">
        <v>6680</v>
      </c>
      <c r="H9" s="71">
        <v>14530</v>
      </c>
      <c r="I9" s="71">
        <v>30200</v>
      </c>
      <c r="J9" s="76">
        <v>9561</v>
      </c>
    </row>
    <row r="10" spans="1:10" ht="15" x14ac:dyDescent="0.25">
      <c r="B10" s="11">
        <v>2019</v>
      </c>
      <c r="C10" s="14" t="s">
        <v>47</v>
      </c>
      <c r="D10" s="71">
        <v>24132</v>
      </c>
      <c r="E10" s="71">
        <v>5000</v>
      </c>
      <c r="F10" s="71">
        <v>22261</v>
      </c>
      <c r="G10" s="71">
        <v>6680</v>
      </c>
      <c r="H10" s="71">
        <v>14530</v>
      </c>
      <c r="I10" s="71">
        <v>30200</v>
      </c>
      <c r="J10" s="76">
        <v>9561</v>
      </c>
    </row>
    <row r="11" spans="1:10" ht="15" x14ac:dyDescent="0.25">
      <c r="B11" s="11">
        <v>2019</v>
      </c>
      <c r="C11" s="14" t="s">
        <v>48</v>
      </c>
      <c r="D11" s="71">
        <v>24132</v>
      </c>
      <c r="E11" s="71">
        <v>5000</v>
      </c>
      <c r="F11" s="71">
        <v>22261</v>
      </c>
      <c r="G11" s="71">
        <v>6680</v>
      </c>
      <c r="H11" s="71">
        <v>14530</v>
      </c>
      <c r="I11" s="71">
        <v>30200</v>
      </c>
      <c r="J11" s="76">
        <v>9561</v>
      </c>
    </row>
    <row r="12" spans="1:10" ht="15" x14ac:dyDescent="0.25">
      <c r="B12" s="11">
        <v>2019</v>
      </c>
      <c r="C12" s="14" t="s">
        <v>37</v>
      </c>
      <c r="D12" s="71">
        <v>24132</v>
      </c>
      <c r="E12" s="71">
        <v>5000</v>
      </c>
      <c r="F12" s="71">
        <v>22261</v>
      </c>
      <c r="G12" s="71">
        <v>6680</v>
      </c>
      <c r="H12" s="71">
        <v>14530</v>
      </c>
      <c r="I12" s="71">
        <v>30200</v>
      </c>
      <c r="J12" s="76">
        <v>9561</v>
      </c>
    </row>
    <row r="13" spans="1:10" ht="15" x14ac:dyDescent="0.25">
      <c r="B13" s="11">
        <v>2020</v>
      </c>
      <c r="C13" s="14" t="s">
        <v>38</v>
      </c>
      <c r="D13" s="71">
        <v>24132</v>
      </c>
      <c r="E13" s="71">
        <v>5000</v>
      </c>
      <c r="F13" s="71">
        <v>22261</v>
      </c>
      <c r="G13" s="71">
        <v>6680</v>
      </c>
      <c r="H13" s="71">
        <v>14530</v>
      </c>
      <c r="I13" s="71">
        <v>30200</v>
      </c>
      <c r="J13" s="76">
        <v>9561</v>
      </c>
    </row>
    <row r="14" spans="1:10" ht="15" x14ac:dyDescent="0.25">
      <c r="B14" s="11">
        <v>2020</v>
      </c>
      <c r="C14" s="14" t="s">
        <v>39</v>
      </c>
      <c r="D14" s="71">
        <v>24132</v>
      </c>
      <c r="E14" s="71">
        <v>5000</v>
      </c>
      <c r="F14" s="71">
        <v>22261</v>
      </c>
      <c r="G14" s="71">
        <v>6680</v>
      </c>
      <c r="H14" s="71">
        <v>14530</v>
      </c>
      <c r="I14" s="71">
        <v>30200</v>
      </c>
      <c r="J14" s="76">
        <v>9561</v>
      </c>
    </row>
    <row r="15" spans="1:10" ht="15" x14ac:dyDescent="0.25">
      <c r="B15" s="11">
        <v>2020</v>
      </c>
      <c r="C15" s="14" t="s">
        <v>40</v>
      </c>
      <c r="D15" s="71">
        <v>24132</v>
      </c>
      <c r="E15" s="71">
        <v>5000</v>
      </c>
      <c r="F15" s="71">
        <v>22261</v>
      </c>
      <c r="G15" s="71">
        <v>6680</v>
      </c>
      <c r="H15" s="71">
        <v>14530</v>
      </c>
      <c r="I15" s="71">
        <v>30200</v>
      </c>
      <c r="J15" s="76">
        <v>9561</v>
      </c>
    </row>
    <row r="16" spans="1:10" ht="15" x14ac:dyDescent="0.25">
      <c r="B16" s="11">
        <v>2020</v>
      </c>
      <c r="C16" s="14" t="s">
        <v>41</v>
      </c>
      <c r="D16" s="71">
        <v>24132</v>
      </c>
      <c r="E16" s="71">
        <v>5000</v>
      </c>
      <c r="F16" s="71">
        <v>22261</v>
      </c>
      <c r="G16" s="71">
        <v>6680</v>
      </c>
      <c r="H16" s="71">
        <v>14530</v>
      </c>
      <c r="I16" s="71">
        <v>30200</v>
      </c>
      <c r="J16" s="76">
        <v>9561</v>
      </c>
    </row>
    <row r="17" spans="2:10" ht="15.75" thickBot="1" x14ac:dyDescent="0.3">
      <c r="B17" s="15">
        <v>2020</v>
      </c>
      <c r="C17" s="16" t="s">
        <v>42</v>
      </c>
      <c r="D17" s="81">
        <v>24132</v>
      </c>
      <c r="E17" s="81">
        <v>5000</v>
      </c>
      <c r="F17" s="81">
        <v>22261</v>
      </c>
      <c r="G17" s="81">
        <v>6680</v>
      </c>
      <c r="H17" s="81">
        <v>14530</v>
      </c>
      <c r="I17" s="81">
        <v>30200</v>
      </c>
      <c r="J17" s="77">
        <v>9561</v>
      </c>
    </row>
    <row r="18" spans="2:10" ht="15" x14ac:dyDescent="0.25"/>
    <row r="19" spans="2:10" ht="15" x14ac:dyDescent="0.25"/>
    <row r="20" spans="2:10" ht="15" x14ac:dyDescent="0.25"/>
    <row r="21" spans="2:10" ht="15" hidden="1" x14ac:dyDescent="0.25"/>
    <row r="22" spans="2:10" ht="15" hidden="1" x14ac:dyDescent="0.25"/>
    <row r="23" spans="2:10" ht="15" hidden="1" x14ac:dyDescent="0.25"/>
    <row r="24" spans="2:10" ht="15" hidden="1" x14ac:dyDescent="0.25"/>
    <row r="25" spans="2:10" ht="15" hidden="1" x14ac:dyDescent="0.25"/>
  </sheetData>
  <mergeCells count="3">
    <mergeCell ref="A1:E1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B679-F4E2-47B1-9E30-49D4BB4F6E76}">
  <sheetPr codeName="Hoja2"/>
  <dimension ref="A1:L438"/>
  <sheetViews>
    <sheetView showGridLines="0" workbookViewId="0">
      <pane ySplit="4" topLeftCell="A5" activePane="bottomLeft" state="frozen"/>
      <selection pane="bottomLeft" activeCell="B5" sqref="B5"/>
    </sheetView>
  </sheetViews>
  <sheetFormatPr baseColWidth="10" defaultColWidth="11.42578125" defaultRowHeight="15" x14ac:dyDescent="0.25"/>
  <cols>
    <col min="1" max="1" width="11.42578125" customWidth="1"/>
    <col min="2" max="2" width="13.140625" bestFit="1" customWidth="1"/>
    <col min="3" max="3" width="20.28515625" style="3" bestFit="1" customWidth="1"/>
    <col min="4" max="4" width="34.42578125" style="1" bestFit="1" customWidth="1"/>
    <col min="5" max="5" width="11.5703125" bestFit="1" customWidth="1"/>
    <col min="6" max="6" width="18.5703125" style="2" bestFit="1" customWidth="1"/>
    <col min="7" max="7" width="17.5703125" bestFit="1" customWidth="1"/>
    <col min="8" max="9" width="11.42578125" customWidth="1"/>
  </cols>
  <sheetData>
    <row r="1" spans="1:11" ht="21" x14ac:dyDescent="0.25">
      <c r="A1" s="146" t="s">
        <v>33</v>
      </c>
      <c r="B1" s="146"/>
      <c r="C1" s="146"/>
      <c r="D1" s="146"/>
      <c r="E1" s="146"/>
    </row>
    <row r="3" spans="1:11" ht="15.75" thickBot="1" x14ac:dyDescent="0.3"/>
    <row r="4" spans="1:11" ht="29.25" thickBot="1" x14ac:dyDescent="0.3">
      <c r="B4" s="7" t="s">
        <v>8</v>
      </c>
      <c r="C4" s="8" t="s">
        <v>7</v>
      </c>
      <c r="D4" s="8" t="s">
        <v>3</v>
      </c>
      <c r="E4" s="9" t="s">
        <v>4</v>
      </c>
      <c r="F4" s="8" t="s">
        <v>5</v>
      </c>
      <c r="G4" s="10" t="s">
        <v>6</v>
      </c>
    </row>
    <row r="5" spans="1:11" s="74" customFormat="1" x14ac:dyDescent="0.25">
      <c r="B5" s="90" t="s">
        <v>10</v>
      </c>
      <c r="C5" s="91" t="s">
        <v>0</v>
      </c>
      <c r="D5" s="91" t="s">
        <v>179</v>
      </c>
      <c r="E5" s="92">
        <v>43721</v>
      </c>
      <c r="F5" s="91" t="s">
        <v>2</v>
      </c>
      <c r="G5" s="93">
        <v>165000</v>
      </c>
      <c r="K5" s="82"/>
    </row>
    <row r="6" spans="1:11" s="74" customFormat="1" x14ac:dyDescent="0.25">
      <c r="B6" s="90" t="s">
        <v>10</v>
      </c>
      <c r="C6" s="91" t="s">
        <v>0</v>
      </c>
      <c r="D6" s="91" t="s">
        <v>276</v>
      </c>
      <c r="E6" s="92">
        <v>43723</v>
      </c>
      <c r="F6" s="91" t="s">
        <v>1</v>
      </c>
      <c r="G6" s="93">
        <v>70000</v>
      </c>
      <c r="K6" s="82"/>
    </row>
    <row r="7" spans="1:11" s="74" customFormat="1" x14ac:dyDescent="0.25">
      <c r="B7" s="90" t="s">
        <v>10</v>
      </c>
      <c r="C7" s="91" t="s">
        <v>0</v>
      </c>
      <c r="D7" s="91" t="s">
        <v>76</v>
      </c>
      <c r="E7" s="92">
        <v>43768</v>
      </c>
      <c r="F7" s="91" t="s">
        <v>2</v>
      </c>
      <c r="G7" s="93">
        <v>165000</v>
      </c>
      <c r="K7" s="82"/>
    </row>
    <row r="8" spans="1:11" s="74" customFormat="1" x14ac:dyDescent="0.25">
      <c r="B8" s="90" t="s">
        <v>10</v>
      </c>
      <c r="C8" s="91" t="s">
        <v>0</v>
      </c>
      <c r="D8" s="91" t="s">
        <v>77</v>
      </c>
      <c r="E8" s="92">
        <v>43779</v>
      </c>
      <c r="F8" s="91" t="s">
        <v>1</v>
      </c>
      <c r="G8" s="93">
        <v>70000</v>
      </c>
      <c r="K8" s="82"/>
    </row>
    <row r="9" spans="1:11" s="74" customFormat="1" x14ac:dyDescent="0.25">
      <c r="B9" s="90" t="s">
        <v>16</v>
      </c>
      <c r="C9" s="91" t="s">
        <v>15</v>
      </c>
      <c r="D9" s="91" t="s">
        <v>11</v>
      </c>
      <c r="E9" s="92">
        <v>43808</v>
      </c>
      <c r="F9" s="91" t="s">
        <v>2</v>
      </c>
      <c r="G9" s="93">
        <v>75000</v>
      </c>
      <c r="K9" s="82"/>
    </row>
    <row r="10" spans="1:11" s="74" customFormat="1" x14ac:dyDescent="0.25">
      <c r="B10" s="90" t="s">
        <v>16</v>
      </c>
      <c r="C10" s="91" t="s">
        <v>15</v>
      </c>
      <c r="D10" s="91" t="s">
        <v>12</v>
      </c>
      <c r="E10" s="92">
        <v>43473</v>
      </c>
      <c r="F10" s="91" t="s">
        <v>2</v>
      </c>
      <c r="G10" s="93">
        <v>75000</v>
      </c>
      <c r="K10" s="82"/>
    </row>
    <row r="11" spans="1:11" s="74" customFormat="1" x14ac:dyDescent="0.25">
      <c r="B11" s="90" t="s">
        <v>16</v>
      </c>
      <c r="C11" s="91" t="s">
        <v>15</v>
      </c>
      <c r="D11" s="91" t="s">
        <v>200</v>
      </c>
      <c r="E11" s="92">
        <v>43490</v>
      </c>
      <c r="F11" s="91" t="s">
        <v>2</v>
      </c>
      <c r="G11" s="93">
        <v>75000</v>
      </c>
      <c r="K11" s="82"/>
    </row>
    <row r="12" spans="1:11" s="74" customFormat="1" x14ac:dyDescent="0.25">
      <c r="B12" s="90" t="s">
        <v>16</v>
      </c>
      <c r="C12" s="91" t="s">
        <v>15</v>
      </c>
      <c r="D12" s="91" t="s">
        <v>13</v>
      </c>
      <c r="E12" s="92">
        <v>43883</v>
      </c>
      <c r="F12" s="91" t="s">
        <v>2</v>
      </c>
      <c r="G12" s="93">
        <v>60000</v>
      </c>
      <c r="K12" s="82"/>
    </row>
    <row r="13" spans="1:11" s="74" customFormat="1" x14ac:dyDescent="0.25">
      <c r="B13" s="90" t="s">
        <v>16</v>
      </c>
      <c r="C13" s="91" t="s">
        <v>15</v>
      </c>
      <c r="D13" s="91" t="s">
        <v>201</v>
      </c>
      <c r="E13" s="92">
        <v>43908</v>
      </c>
      <c r="F13" s="91" t="s">
        <v>2</v>
      </c>
      <c r="G13" s="93">
        <v>75000</v>
      </c>
      <c r="J13" s="95"/>
      <c r="K13" s="82"/>
    </row>
    <row r="14" spans="1:11" s="74" customFormat="1" x14ac:dyDescent="0.25">
      <c r="B14" s="90" t="s">
        <v>16</v>
      </c>
      <c r="C14" s="91" t="s">
        <v>15</v>
      </c>
      <c r="D14" s="91" t="s">
        <v>202</v>
      </c>
      <c r="E14" s="92">
        <v>43928</v>
      </c>
      <c r="F14" s="91" t="s">
        <v>2</v>
      </c>
      <c r="G14" s="93">
        <v>60000</v>
      </c>
      <c r="K14" s="82"/>
    </row>
    <row r="15" spans="1:11" s="74" customFormat="1" x14ac:dyDescent="0.25">
      <c r="B15" s="90" t="s">
        <v>16</v>
      </c>
      <c r="C15" s="91" t="s">
        <v>15</v>
      </c>
      <c r="D15" s="91" t="s">
        <v>203</v>
      </c>
      <c r="E15" s="92">
        <v>43953</v>
      </c>
      <c r="F15" s="91" t="s">
        <v>2</v>
      </c>
      <c r="G15" s="93">
        <v>75000</v>
      </c>
      <c r="K15" s="82"/>
    </row>
    <row r="16" spans="1:11" s="74" customFormat="1" x14ac:dyDescent="0.25">
      <c r="B16" s="90" t="s">
        <v>16</v>
      </c>
      <c r="C16" s="91" t="s">
        <v>15</v>
      </c>
      <c r="D16" s="91" t="s">
        <v>204</v>
      </c>
      <c r="E16" s="92">
        <v>43613</v>
      </c>
      <c r="F16" s="91" t="s">
        <v>2</v>
      </c>
      <c r="G16" s="93">
        <v>75000</v>
      </c>
      <c r="K16" s="82"/>
    </row>
    <row r="17" spans="2:11" s="74" customFormat="1" x14ac:dyDescent="0.25">
      <c r="B17" s="90" t="s">
        <v>16</v>
      </c>
      <c r="C17" s="91" t="s">
        <v>15</v>
      </c>
      <c r="D17" s="91" t="s">
        <v>205</v>
      </c>
      <c r="E17" s="92">
        <v>43638</v>
      </c>
      <c r="F17" s="91" t="s">
        <v>2</v>
      </c>
      <c r="G17" s="93">
        <v>75000</v>
      </c>
      <c r="K17" s="82"/>
    </row>
    <row r="18" spans="2:11" s="74" customFormat="1" x14ac:dyDescent="0.25">
      <c r="B18" s="90" t="s">
        <v>16</v>
      </c>
      <c r="C18" s="91" t="s">
        <v>15</v>
      </c>
      <c r="D18" s="91" t="s">
        <v>206</v>
      </c>
      <c r="E18" s="92">
        <v>43663</v>
      </c>
      <c r="F18" s="91" t="s">
        <v>2</v>
      </c>
      <c r="G18" s="93">
        <v>75000</v>
      </c>
      <c r="K18" s="82"/>
    </row>
    <row r="19" spans="2:11" s="74" customFormat="1" x14ac:dyDescent="0.25">
      <c r="B19" s="90" t="s">
        <v>16</v>
      </c>
      <c r="C19" s="91" t="s">
        <v>15</v>
      </c>
      <c r="D19" s="91" t="s">
        <v>207</v>
      </c>
      <c r="E19" s="92">
        <v>44052</v>
      </c>
      <c r="F19" s="91" t="s">
        <v>2</v>
      </c>
      <c r="G19" s="93">
        <v>75000</v>
      </c>
      <c r="K19" s="82"/>
    </row>
    <row r="20" spans="2:11" s="74" customFormat="1" x14ac:dyDescent="0.25">
      <c r="B20" s="90" t="s">
        <v>16</v>
      </c>
      <c r="C20" s="91" t="s">
        <v>15</v>
      </c>
      <c r="D20" s="91" t="s">
        <v>208</v>
      </c>
      <c r="E20" s="92">
        <v>44078</v>
      </c>
      <c r="F20" s="91" t="s">
        <v>2</v>
      </c>
      <c r="G20" s="93">
        <v>75000</v>
      </c>
      <c r="K20" s="82"/>
    </row>
    <row r="21" spans="2:11" s="74" customFormat="1" x14ac:dyDescent="0.25">
      <c r="B21" s="90" t="s">
        <v>16</v>
      </c>
      <c r="C21" s="91" t="s">
        <v>15</v>
      </c>
      <c r="D21" s="91" t="s">
        <v>209</v>
      </c>
      <c r="E21" s="92">
        <v>44103</v>
      </c>
      <c r="F21" s="91" t="s">
        <v>2</v>
      </c>
      <c r="G21" s="93">
        <v>75000</v>
      </c>
      <c r="K21" s="82"/>
    </row>
    <row r="22" spans="2:11" s="74" customFormat="1" x14ac:dyDescent="0.25">
      <c r="B22" s="90" t="s">
        <v>24</v>
      </c>
      <c r="C22" s="91" t="s">
        <v>23</v>
      </c>
      <c r="D22" s="91" t="s">
        <v>212</v>
      </c>
      <c r="E22" s="92">
        <v>43711</v>
      </c>
      <c r="F22" s="91" t="s">
        <v>2</v>
      </c>
      <c r="G22" s="93">
        <v>48497.280944881888</v>
      </c>
      <c r="K22" s="82"/>
    </row>
    <row r="23" spans="2:11" s="74" customFormat="1" x14ac:dyDescent="0.25">
      <c r="B23" s="90" t="s">
        <v>24</v>
      </c>
      <c r="C23" s="91" t="s">
        <v>23</v>
      </c>
      <c r="D23" s="91" t="s">
        <v>213</v>
      </c>
      <c r="E23" s="92">
        <v>43714</v>
      </c>
      <c r="F23" s="91" t="s">
        <v>2</v>
      </c>
      <c r="G23" s="93">
        <v>67130.537952755913</v>
      </c>
      <c r="K23" s="82"/>
    </row>
    <row r="24" spans="2:11" s="74" customFormat="1" x14ac:dyDescent="0.25">
      <c r="B24" s="90" t="s">
        <v>24</v>
      </c>
      <c r="C24" s="91" t="s">
        <v>23</v>
      </c>
      <c r="D24" s="91" t="s">
        <v>214</v>
      </c>
      <c r="E24" s="92">
        <v>43723</v>
      </c>
      <c r="F24" s="91" t="s">
        <v>2</v>
      </c>
      <c r="G24" s="93">
        <v>45578.396850393699</v>
      </c>
      <c r="K24" s="82"/>
    </row>
    <row r="25" spans="2:11" s="74" customFormat="1" x14ac:dyDescent="0.25">
      <c r="B25" s="90" t="s">
        <v>24</v>
      </c>
      <c r="C25" s="91" t="s">
        <v>23</v>
      </c>
      <c r="D25" s="91" t="s">
        <v>215</v>
      </c>
      <c r="E25" s="92">
        <v>43732</v>
      </c>
      <c r="F25" s="91" t="s">
        <v>2</v>
      </c>
      <c r="G25" s="93">
        <v>48599.291338582676</v>
      </c>
      <c r="K25" s="82"/>
    </row>
    <row r="26" spans="2:11" s="74" customFormat="1" x14ac:dyDescent="0.25">
      <c r="B26" s="90" t="s">
        <v>24</v>
      </c>
      <c r="C26" s="91" t="s">
        <v>23</v>
      </c>
      <c r="D26" s="91" t="s">
        <v>21</v>
      </c>
      <c r="E26" s="92">
        <v>43739</v>
      </c>
      <c r="F26" s="91" t="s">
        <v>22</v>
      </c>
      <c r="G26" s="93">
        <v>218776.37795275589</v>
      </c>
      <c r="K26" s="82"/>
    </row>
    <row r="27" spans="2:11" s="74" customFormat="1" x14ac:dyDescent="0.25">
      <c r="B27" s="90" t="s">
        <v>24</v>
      </c>
      <c r="C27" s="91" t="s">
        <v>23</v>
      </c>
      <c r="D27" s="91" t="s">
        <v>21</v>
      </c>
      <c r="E27" s="92">
        <v>43770</v>
      </c>
      <c r="F27" s="91" t="s">
        <v>22</v>
      </c>
      <c r="G27" s="93">
        <v>50000</v>
      </c>
      <c r="K27" s="82"/>
    </row>
    <row r="28" spans="2:11" s="74" customFormat="1" x14ac:dyDescent="0.25">
      <c r="B28" s="90" t="s">
        <v>24</v>
      </c>
      <c r="C28" s="91" t="s">
        <v>23</v>
      </c>
      <c r="D28" s="91" t="s">
        <v>21</v>
      </c>
      <c r="E28" s="92">
        <v>43800</v>
      </c>
      <c r="F28" s="91" t="s">
        <v>22</v>
      </c>
      <c r="G28" s="93">
        <v>200000</v>
      </c>
      <c r="K28" s="82"/>
    </row>
    <row r="29" spans="2:11" s="74" customFormat="1" x14ac:dyDescent="0.25">
      <c r="B29" s="90" t="s">
        <v>24</v>
      </c>
      <c r="C29" s="91" t="s">
        <v>23</v>
      </c>
      <c r="D29" s="91" t="s">
        <v>21</v>
      </c>
      <c r="E29" s="92">
        <v>43831</v>
      </c>
      <c r="F29" s="91" t="s">
        <v>22</v>
      </c>
      <c r="G29" s="93">
        <v>150000</v>
      </c>
      <c r="K29" s="82"/>
    </row>
    <row r="30" spans="2:11" s="74" customFormat="1" x14ac:dyDescent="0.25">
      <c r="B30" s="90" t="s">
        <v>24</v>
      </c>
      <c r="C30" s="91" t="s">
        <v>23</v>
      </c>
      <c r="D30" s="91" t="s">
        <v>21</v>
      </c>
      <c r="E30" s="92">
        <v>43862</v>
      </c>
      <c r="F30" s="91" t="s">
        <v>22</v>
      </c>
      <c r="G30" s="93">
        <v>150000</v>
      </c>
      <c r="K30" s="82"/>
    </row>
    <row r="31" spans="2:11" s="74" customFormat="1" x14ac:dyDescent="0.25">
      <c r="B31" s="90" t="s">
        <v>24</v>
      </c>
      <c r="C31" s="91" t="s">
        <v>23</v>
      </c>
      <c r="D31" s="91" t="s">
        <v>21</v>
      </c>
      <c r="E31" s="92">
        <v>43891</v>
      </c>
      <c r="F31" s="91" t="s">
        <v>22</v>
      </c>
      <c r="G31" s="93">
        <v>150000</v>
      </c>
      <c r="K31" s="82"/>
    </row>
    <row r="32" spans="2:11" s="74" customFormat="1" x14ac:dyDescent="0.25">
      <c r="B32" s="90" t="s">
        <v>24</v>
      </c>
      <c r="C32" s="91" t="s">
        <v>23</v>
      </c>
      <c r="D32" s="91" t="s">
        <v>21</v>
      </c>
      <c r="E32" s="92">
        <v>43922</v>
      </c>
      <c r="F32" s="91" t="s">
        <v>22</v>
      </c>
      <c r="G32" s="93">
        <v>150000</v>
      </c>
      <c r="K32" s="82"/>
    </row>
    <row r="33" spans="2:11" s="74" customFormat="1" x14ac:dyDescent="0.25">
      <c r="B33" s="90" t="s">
        <v>24</v>
      </c>
      <c r="C33" s="91" t="s">
        <v>23</v>
      </c>
      <c r="D33" s="91" t="s">
        <v>21</v>
      </c>
      <c r="E33" s="92">
        <v>43952</v>
      </c>
      <c r="F33" s="91" t="s">
        <v>22</v>
      </c>
      <c r="G33" s="93">
        <v>250000</v>
      </c>
      <c r="K33" s="82"/>
    </row>
    <row r="34" spans="2:11" s="74" customFormat="1" x14ac:dyDescent="0.25">
      <c r="B34" s="90" t="s">
        <v>24</v>
      </c>
      <c r="C34" s="91" t="s">
        <v>23</v>
      </c>
      <c r="D34" s="91" t="s">
        <v>21</v>
      </c>
      <c r="E34" s="92">
        <v>43983</v>
      </c>
      <c r="F34" s="91" t="s">
        <v>22</v>
      </c>
      <c r="G34" s="93">
        <v>50000</v>
      </c>
      <c r="K34" s="82"/>
    </row>
    <row r="35" spans="2:11" s="74" customFormat="1" x14ac:dyDescent="0.25">
      <c r="B35" s="90" t="s">
        <v>24</v>
      </c>
      <c r="C35" s="91" t="s">
        <v>23</v>
      </c>
      <c r="D35" s="91" t="s">
        <v>21</v>
      </c>
      <c r="E35" s="92">
        <v>44013</v>
      </c>
      <c r="F35" s="91" t="s">
        <v>22</v>
      </c>
      <c r="G35" s="93">
        <v>150000</v>
      </c>
      <c r="K35" s="82"/>
    </row>
    <row r="36" spans="2:11" s="74" customFormat="1" x14ac:dyDescent="0.25">
      <c r="B36" s="90" t="s">
        <v>24</v>
      </c>
      <c r="C36" s="91" t="s">
        <v>23</v>
      </c>
      <c r="D36" s="91" t="s">
        <v>21</v>
      </c>
      <c r="E36" s="92">
        <v>44044</v>
      </c>
      <c r="F36" s="91" t="s">
        <v>22</v>
      </c>
      <c r="G36" s="93">
        <v>50000</v>
      </c>
      <c r="K36" s="82"/>
    </row>
    <row r="37" spans="2:11" s="74" customFormat="1" x14ac:dyDescent="0.25">
      <c r="B37" s="90" t="s">
        <v>24</v>
      </c>
      <c r="C37" s="91" t="s">
        <v>25</v>
      </c>
      <c r="D37" s="91" t="s">
        <v>216</v>
      </c>
      <c r="E37" s="92">
        <v>43709</v>
      </c>
      <c r="F37" s="91" t="s">
        <v>1</v>
      </c>
      <c r="G37" s="93">
        <v>45196.850393700784</v>
      </c>
      <c r="K37" s="82"/>
    </row>
    <row r="38" spans="2:11" s="74" customFormat="1" x14ac:dyDescent="0.25">
      <c r="B38" s="90" t="s">
        <v>24</v>
      </c>
      <c r="C38" s="91" t="s">
        <v>25</v>
      </c>
      <c r="D38" s="91" t="s">
        <v>217</v>
      </c>
      <c r="E38" s="92">
        <v>43709</v>
      </c>
      <c r="F38" s="91" t="s">
        <v>2</v>
      </c>
      <c r="G38" s="93">
        <v>43760.896653543306</v>
      </c>
      <c r="K38" s="82"/>
    </row>
    <row r="39" spans="2:11" s="74" customFormat="1" x14ac:dyDescent="0.25">
      <c r="B39" s="90" t="s">
        <v>24</v>
      </c>
      <c r="C39" s="91" t="s">
        <v>25</v>
      </c>
      <c r="D39" s="91" t="s">
        <v>218</v>
      </c>
      <c r="E39" s="92">
        <v>43719</v>
      </c>
      <c r="F39" s="91" t="s">
        <v>2</v>
      </c>
      <c r="G39" s="93">
        <v>43646.748031496063</v>
      </c>
      <c r="K39" s="82"/>
    </row>
    <row r="40" spans="2:11" s="74" customFormat="1" x14ac:dyDescent="0.25">
      <c r="B40" s="90" t="s">
        <v>24</v>
      </c>
      <c r="C40" s="91" t="s">
        <v>25</v>
      </c>
      <c r="D40" s="91" t="s">
        <v>219</v>
      </c>
      <c r="E40" s="92">
        <v>43727</v>
      </c>
      <c r="F40" s="91" t="s">
        <v>2</v>
      </c>
      <c r="G40" s="93">
        <v>46389.569133858269</v>
      </c>
      <c r="K40" s="82"/>
    </row>
    <row r="41" spans="2:11" s="74" customFormat="1" x14ac:dyDescent="0.25">
      <c r="B41" s="90" t="s">
        <v>24</v>
      </c>
      <c r="C41" s="91" t="s">
        <v>25</v>
      </c>
      <c r="D41" s="91" t="s">
        <v>220</v>
      </c>
      <c r="E41" s="92">
        <v>43739</v>
      </c>
      <c r="F41" s="91" t="s">
        <v>14</v>
      </c>
      <c r="G41" s="93">
        <v>50228.437807874012</v>
      </c>
      <c r="K41" s="82"/>
    </row>
    <row r="42" spans="2:11" s="74" customFormat="1" x14ac:dyDescent="0.25">
      <c r="B42" s="90" t="s">
        <v>24</v>
      </c>
      <c r="C42" s="91" t="s">
        <v>25</v>
      </c>
      <c r="D42" s="91" t="s">
        <v>221</v>
      </c>
      <c r="E42" s="92">
        <v>43740</v>
      </c>
      <c r="F42" s="91" t="s">
        <v>2</v>
      </c>
      <c r="G42" s="93">
        <v>67765.748031496056</v>
      </c>
      <c r="K42" s="82"/>
    </row>
    <row r="43" spans="2:11" s="74" customFormat="1" x14ac:dyDescent="0.25">
      <c r="B43" s="90" t="s">
        <v>24</v>
      </c>
      <c r="C43" s="91" t="s">
        <v>25</v>
      </c>
      <c r="D43" s="91" t="s">
        <v>21</v>
      </c>
      <c r="E43" s="92">
        <v>43739</v>
      </c>
      <c r="F43" s="91" t="s">
        <v>22</v>
      </c>
      <c r="G43" s="93">
        <v>139834.64566929138</v>
      </c>
      <c r="K43" s="82"/>
    </row>
    <row r="44" spans="2:11" s="74" customFormat="1" x14ac:dyDescent="0.25">
      <c r="B44" s="90" t="s">
        <v>24</v>
      </c>
      <c r="C44" s="91" t="s">
        <v>25</v>
      </c>
      <c r="D44" s="91" t="s">
        <v>21</v>
      </c>
      <c r="E44" s="92">
        <v>43770</v>
      </c>
      <c r="F44" s="91" t="s">
        <v>22</v>
      </c>
      <c r="G44" s="93">
        <v>150000</v>
      </c>
      <c r="K44" s="82"/>
    </row>
    <row r="45" spans="2:11" s="74" customFormat="1" x14ac:dyDescent="0.25">
      <c r="B45" s="90" t="s">
        <v>24</v>
      </c>
      <c r="C45" s="91" t="s">
        <v>25</v>
      </c>
      <c r="D45" s="91" t="s">
        <v>21</v>
      </c>
      <c r="E45" s="92">
        <v>43800</v>
      </c>
      <c r="F45" s="91" t="s">
        <v>22</v>
      </c>
      <c r="G45" s="93">
        <v>200000</v>
      </c>
      <c r="K45" s="82"/>
    </row>
    <row r="46" spans="2:11" s="74" customFormat="1" x14ac:dyDescent="0.25">
      <c r="B46" s="90" t="s">
        <v>24</v>
      </c>
      <c r="C46" s="91" t="s">
        <v>25</v>
      </c>
      <c r="D46" s="91" t="s">
        <v>21</v>
      </c>
      <c r="E46" s="92">
        <v>43831</v>
      </c>
      <c r="F46" s="91" t="s">
        <v>22</v>
      </c>
      <c r="G46" s="93">
        <v>200000</v>
      </c>
      <c r="K46" s="82"/>
    </row>
    <row r="47" spans="2:11" s="74" customFormat="1" x14ac:dyDescent="0.25">
      <c r="B47" s="90" t="s">
        <v>24</v>
      </c>
      <c r="C47" s="91" t="s">
        <v>25</v>
      </c>
      <c r="D47" s="91" t="s">
        <v>21</v>
      </c>
      <c r="E47" s="92">
        <v>43862</v>
      </c>
      <c r="F47" s="91" t="s">
        <v>22</v>
      </c>
      <c r="G47" s="93">
        <v>200000</v>
      </c>
      <c r="K47" s="82"/>
    </row>
    <row r="48" spans="2:11" s="74" customFormat="1" x14ac:dyDescent="0.25">
      <c r="B48" s="90" t="s">
        <v>24</v>
      </c>
      <c r="C48" s="91" t="s">
        <v>25</v>
      </c>
      <c r="D48" s="91" t="s">
        <v>21</v>
      </c>
      <c r="E48" s="92">
        <v>43891</v>
      </c>
      <c r="F48" s="91" t="s">
        <v>22</v>
      </c>
      <c r="G48" s="93">
        <v>150000</v>
      </c>
      <c r="K48" s="82"/>
    </row>
    <row r="49" spans="2:11" s="74" customFormat="1" x14ac:dyDescent="0.25">
      <c r="B49" s="90" t="s">
        <v>24</v>
      </c>
      <c r="C49" s="91" t="s">
        <v>25</v>
      </c>
      <c r="D49" s="91" t="s">
        <v>21</v>
      </c>
      <c r="E49" s="92">
        <v>43922</v>
      </c>
      <c r="F49" s="91" t="s">
        <v>22</v>
      </c>
      <c r="G49" s="93">
        <v>150000</v>
      </c>
      <c r="K49" s="82"/>
    </row>
    <row r="50" spans="2:11" s="74" customFormat="1" x14ac:dyDescent="0.25">
      <c r="B50" s="90" t="s">
        <v>24</v>
      </c>
      <c r="C50" s="91" t="s">
        <v>25</v>
      </c>
      <c r="D50" s="91" t="s">
        <v>21</v>
      </c>
      <c r="E50" s="92">
        <v>43952</v>
      </c>
      <c r="F50" s="91" t="s">
        <v>22</v>
      </c>
      <c r="G50" s="93">
        <v>250000</v>
      </c>
      <c r="K50" s="82"/>
    </row>
    <row r="51" spans="2:11" s="74" customFormat="1" x14ac:dyDescent="0.25">
      <c r="B51" s="90" t="s">
        <v>24</v>
      </c>
      <c r="C51" s="91" t="s">
        <v>25</v>
      </c>
      <c r="D51" s="91" t="s">
        <v>21</v>
      </c>
      <c r="E51" s="92">
        <v>43983</v>
      </c>
      <c r="F51" s="91" t="s">
        <v>22</v>
      </c>
      <c r="G51" s="93">
        <v>150000</v>
      </c>
      <c r="K51" s="82"/>
    </row>
    <row r="52" spans="2:11" s="74" customFormat="1" x14ac:dyDescent="0.25">
      <c r="B52" s="90" t="s">
        <v>24</v>
      </c>
      <c r="C52" s="91" t="s">
        <v>25</v>
      </c>
      <c r="D52" s="91" t="s">
        <v>21</v>
      </c>
      <c r="E52" s="92">
        <v>44013</v>
      </c>
      <c r="F52" s="91" t="s">
        <v>22</v>
      </c>
      <c r="G52" s="93">
        <v>150000</v>
      </c>
      <c r="K52" s="82"/>
    </row>
    <row r="53" spans="2:11" s="74" customFormat="1" x14ac:dyDescent="0.25">
      <c r="B53" s="90" t="s">
        <v>24</v>
      </c>
      <c r="C53" s="91" t="s">
        <v>25</v>
      </c>
      <c r="D53" s="91" t="s">
        <v>21</v>
      </c>
      <c r="E53" s="92">
        <v>44044</v>
      </c>
      <c r="F53" s="91" t="s">
        <v>22</v>
      </c>
      <c r="G53" s="93">
        <v>250000</v>
      </c>
      <c r="K53" s="82"/>
    </row>
    <row r="54" spans="2:11" s="74" customFormat="1" x14ac:dyDescent="0.25">
      <c r="B54" s="90" t="s">
        <v>24</v>
      </c>
      <c r="C54" s="91" t="s">
        <v>26</v>
      </c>
      <c r="D54" s="91" t="s">
        <v>222</v>
      </c>
      <c r="E54" s="92">
        <v>43732</v>
      </c>
      <c r="F54" s="91" t="s">
        <v>2</v>
      </c>
      <c r="G54" s="93">
        <v>71384.017322834639</v>
      </c>
      <c r="K54" s="82"/>
    </row>
    <row r="55" spans="2:11" s="74" customFormat="1" x14ac:dyDescent="0.25">
      <c r="B55" s="90" t="s">
        <v>24</v>
      </c>
      <c r="C55" s="91" t="s">
        <v>26</v>
      </c>
      <c r="D55" s="91" t="s">
        <v>21</v>
      </c>
      <c r="E55" s="92">
        <v>43739</v>
      </c>
      <c r="F55" s="91" t="s">
        <v>22</v>
      </c>
      <c r="G55" s="93">
        <v>95854.330708661408</v>
      </c>
      <c r="K55" s="82"/>
    </row>
    <row r="56" spans="2:11" s="74" customFormat="1" x14ac:dyDescent="0.25">
      <c r="B56" s="90" t="s">
        <v>24</v>
      </c>
      <c r="C56" s="91" t="s">
        <v>26</v>
      </c>
      <c r="D56" s="91" t="s">
        <v>21</v>
      </c>
      <c r="E56" s="92">
        <v>43770</v>
      </c>
      <c r="F56" s="91" t="s">
        <v>22</v>
      </c>
      <c r="G56" s="93">
        <v>50000</v>
      </c>
      <c r="K56" s="82"/>
    </row>
    <row r="57" spans="2:11" s="74" customFormat="1" x14ac:dyDescent="0.25">
      <c r="B57" s="90" t="s">
        <v>24</v>
      </c>
      <c r="C57" s="91" t="s">
        <v>26</v>
      </c>
      <c r="D57" s="91" t="s">
        <v>21</v>
      </c>
      <c r="E57" s="92">
        <v>43800</v>
      </c>
      <c r="F57" s="91" t="s">
        <v>22</v>
      </c>
      <c r="G57" s="93">
        <v>100000</v>
      </c>
      <c r="K57" s="82"/>
    </row>
    <row r="58" spans="2:11" s="74" customFormat="1" x14ac:dyDescent="0.25">
      <c r="B58" s="90" t="s">
        <v>24</v>
      </c>
      <c r="C58" s="91" t="s">
        <v>26</v>
      </c>
      <c r="D58" s="91" t="s">
        <v>21</v>
      </c>
      <c r="E58" s="92">
        <v>43831</v>
      </c>
      <c r="F58" s="91" t="s">
        <v>22</v>
      </c>
      <c r="G58" s="93">
        <v>50000</v>
      </c>
      <c r="K58" s="82"/>
    </row>
    <row r="59" spans="2:11" s="74" customFormat="1" x14ac:dyDescent="0.25">
      <c r="B59" s="90" t="s">
        <v>24</v>
      </c>
      <c r="C59" s="91" t="s">
        <v>26</v>
      </c>
      <c r="D59" s="91" t="s">
        <v>21</v>
      </c>
      <c r="E59" s="92">
        <v>43862</v>
      </c>
      <c r="F59" s="91" t="s">
        <v>22</v>
      </c>
      <c r="G59" s="93">
        <v>50000</v>
      </c>
      <c r="K59" s="82"/>
    </row>
    <row r="60" spans="2:11" s="74" customFormat="1" x14ac:dyDescent="0.25">
      <c r="B60" s="90" t="s">
        <v>24</v>
      </c>
      <c r="C60" s="91" t="s">
        <v>26</v>
      </c>
      <c r="D60" s="91" t="s">
        <v>21</v>
      </c>
      <c r="E60" s="92">
        <v>43891</v>
      </c>
      <c r="F60" s="91" t="s">
        <v>22</v>
      </c>
      <c r="G60" s="93">
        <v>100000</v>
      </c>
      <c r="K60" s="82"/>
    </row>
    <row r="61" spans="2:11" s="74" customFormat="1" x14ac:dyDescent="0.25">
      <c r="B61" s="90" t="s">
        <v>24</v>
      </c>
      <c r="C61" s="91" t="s">
        <v>26</v>
      </c>
      <c r="D61" s="91" t="s">
        <v>21</v>
      </c>
      <c r="E61" s="92">
        <v>43922</v>
      </c>
      <c r="F61" s="91" t="s">
        <v>22</v>
      </c>
      <c r="G61" s="93">
        <v>50000</v>
      </c>
      <c r="K61" s="82"/>
    </row>
    <row r="62" spans="2:11" s="74" customFormat="1" x14ac:dyDescent="0.25">
      <c r="B62" s="90" t="s">
        <v>24</v>
      </c>
      <c r="C62" s="91" t="s">
        <v>26</v>
      </c>
      <c r="D62" s="91" t="s">
        <v>21</v>
      </c>
      <c r="E62" s="92">
        <v>43952</v>
      </c>
      <c r="F62" s="91" t="s">
        <v>22</v>
      </c>
      <c r="G62" s="93">
        <v>100000</v>
      </c>
      <c r="K62" s="82"/>
    </row>
    <row r="63" spans="2:11" s="74" customFormat="1" x14ac:dyDescent="0.25">
      <c r="B63" s="90" t="s">
        <v>24</v>
      </c>
      <c r="C63" s="91" t="s">
        <v>26</v>
      </c>
      <c r="D63" s="91" t="s">
        <v>21</v>
      </c>
      <c r="E63" s="92">
        <v>43983</v>
      </c>
      <c r="F63" s="91" t="s">
        <v>22</v>
      </c>
      <c r="G63" s="93">
        <v>100000</v>
      </c>
      <c r="K63" s="82"/>
    </row>
    <row r="64" spans="2:11" s="74" customFormat="1" x14ac:dyDescent="0.25">
      <c r="B64" s="90" t="s">
        <v>24</v>
      </c>
      <c r="C64" s="91" t="s">
        <v>26</v>
      </c>
      <c r="D64" s="91" t="s">
        <v>21</v>
      </c>
      <c r="E64" s="92">
        <v>44013</v>
      </c>
      <c r="F64" s="91" t="s">
        <v>22</v>
      </c>
      <c r="G64" s="93">
        <v>50000</v>
      </c>
      <c r="K64" s="82"/>
    </row>
    <row r="65" spans="2:11" s="74" customFormat="1" x14ac:dyDescent="0.25">
      <c r="B65" s="90" t="s">
        <v>24</v>
      </c>
      <c r="C65" s="91" t="s">
        <v>26</v>
      </c>
      <c r="D65" s="91" t="s">
        <v>21</v>
      </c>
      <c r="E65" s="92">
        <v>44044</v>
      </c>
      <c r="F65" s="91" t="s">
        <v>22</v>
      </c>
      <c r="G65" s="93">
        <v>100000</v>
      </c>
      <c r="K65" s="82"/>
    </row>
    <row r="66" spans="2:11" s="74" customFormat="1" x14ac:dyDescent="0.25">
      <c r="B66" s="90" t="s">
        <v>24</v>
      </c>
      <c r="C66" s="91" t="s">
        <v>27</v>
      </c>
      <c r="D66" s="91" t="s">
        <v>223</v>
      </c>
      <c r="E66" s="92">
        <v>43715</v>
      </c>
      <c r="F66" s="91" t="s">
        <v>2</v>
      </c>
      <c r="G66" s="93">
        <v>68548.469291338581</v>
      </c>
      <c r="K66" s="82"/>
    </row>
    <row r="67" spans="2:11" s="74" customFormat="1" x14ac:dyDescent="0.25">
      <c r="B67" s="90" t="s">
        <v>24</v>
      </c>
      <c r="C67" s="91" t="s">
        <v>27</v>
      </c>
      <c r="D67" s="91" t="s">
        <v>224</v>
      </c>
      <c r="E67" s="92">
        <v>43725</v>
      </c>
      <c r="F67" s="91" t="s">
        <v>1</v>
      </c>
      <c r="G67" s="93">
        <v>45196.850393700784</v>
      </c>
      <c r="K67" s="82"/>
    </row>
    <row r="68" spans="2:11" s="74" customFormat="1" x14ac:dyDescent="0.25">
      <c r="B68" s="90" t="s">
        <v>24</v>
      </c>
      <c r="C68" s="91" t="s">
        <v>27</v>
      </c>
      <c r="D68" s="91" t="s">
        <v>225</v>
      </c>
      <c r="E68" s="92">
        <v>43725</v>
      </c>
      <c r="F68" s="91" t="s">
        <v>2</v>
      </c>
      <c r="G68" s="93">
        <v>55653.543307086613</v>
      </c>
      <c r="K68" s="82"/>
    </row>
    <row r="69" spans="2:11" s="74" customFormat="1" x14ac:dyDescent="0.25">
      <c r="B69" s="90" t="s">
        <v>24</v>
      </c>
      <c r="C69" s="91" t="s">
        <v>27</v>
      </c>
      <c r="D69" s="91" t="s">
        <v>226</v>
      </c>
      <c r="E69" s="92">
        <v>43726</v>
      </c>
      <c r="F69" s="91" t="s">
        <v>227</v>
      </c>
      <c r="G69" s="93">
        <v>62939.223403149612</v>
      </c>
      <c r="K69" s="82"/>
    </row>
    <row r="70" spans="2:11" s="74" customFormat="1" x14ac:dyDescent="0.25">
      <c r="B70" s="90" t="s">
        <v>24</v>
      </c>
      <c r="C70" s="91" t="s">
        <v>27</v>
      </c>
      <c r="D70" s="91" t="s">
        <v>228</v>
      </c>
      <c r="E70" s="92">
        <v>43732</v>
      </c>
      <c r="F70" s="91" t="s">
        <v>2</v>
      </c>
      <c r="G70" s="93">
        <v>42789.291338582676</v>
      </c>
      <c r="K70" s="82"/>
    </row>
    <row r="71" spans="2:11" s="74" customFormat="1" x14ac:dyDescent="0.25">
      <c r="B71" s="90" t="s">
        <v>24</v>
      </c>
      <c r="C71" s="91" t="s">
        <v>27</v>
      </c>
      <c r="D71" s="91" t="s">
        <v>21</v>
      </c>
      <c r="E71" s="92">
        <v>43739</v>
      </c>
      <c r="F71" s="91" t="s">
        <v>22</v>
      </c>
      <c r="G71" s="93">
        <v>64929.13385826772</v>
      </c>
      <c r="K71" s="82"/>
    </row>
    <row r="72" spans="2:11" s="74" customFormat="1" x14ac:dyDescent="0.25">
      <c r="B72" s="90" t="s">
        <v>24</v>
      </c>
      <c r="C72" s="91" t="s">
        <v>27</v>
      </c>
      <c r="D72" s="91" t="s">
        <v>21</v>
      </c>
      <c r="E72" s="92">
        <v>43770</v>
      </c>
      <c r="F72" s="91" t="s">
        <v>22</v>
      </c>
      <c r="G72" s="93">
        <v>150000</v>
      </c>
      <c r="K72" s="82"/>
    </row>
    <row r="73" spans="2:11" s="74" customFormat="1" x14ac:dyDescent="0.25">
      <c r="B73" s="90" t="s">
        <v>24</v>
      </c>
      <c r="C73" s="91" t="s">
        <v>27</v>
      </c>
      <c r="D73" s="91" t="s">
        <v>21</v>
      </c>
      <c r="E73" s="92">
        <v>43800</v>
      </c>
      <c r="F73" s="91" t="s">
        <v>22</v>
      </c>
      <c r="G73" s="93">
        <v>50000</v>
      </c>
      <c r="K73" s="82"/>
    </row>
    <row r="74" spans="2:11" s="74" customFormat="1" x14ac:dyDescent="0.25">
      <c r="B74" s="90" t="s">
        <v>24</v>
      </c>
      <c r="C74" s="91" t="s">
        <v>27</v>
      </c>
      <c r="D74" s="91" t="s">
        <v>21</v>
      </c>
      <c r="E74" s="92">
        <v>43831</v>
      </c>
      <c r="F74" s="91" t="s">
        <v>22</v>
      </c>
      <c r="G74" s="93">
        <v>150000</v>
      </c>
      <c r="K74" s="82"/>
    </row>
    <row r="75" spans="2:11" s="74" customFormat="1" x14ac:dyDescent="0.25">
      <c r="B75" s="90" t="s">
        <v>24</v>
      </c>
      <c r="C75" s="91" t="s">
        <v>27</v>
      </c>
      <c r="D75" s="91" t="s">
        <v>21</v>
      </c>
      <c r="E75" s="92">
        <v>43862</v>
      </c>
      <c r="F75" s="91" t="s">
        <v>22</v>
      </c>
      <c r="G75" s="93">
        <v>100000</v>
      </c>
      <c r="K75" s="82"/>
    </row>
    <row r="76" spans="2:11" s="74" customFormat="1" x14ac:dyDescent="0.25">
      <c r="B76" s="90" t="s">
        <v>24</v>
      </c>
      <c r="C76" s="91" t="s">
        <v>27</v>
      </c>
      <c r="D76" s="91" t="s">
        <v>21</v>
      </c>
      <c r="E76" s="92">
        <v>43891</v>
      </c>
      <c r="F76" s="91" t="s">
        <v>22</v>
      </c>
      <c r="G76" s="93">
        <v>150000</v>
      </c>
      <c r="K76" s="82"/>
    </row>
    <row r="77" spans="2:11" s="74" customFormat="1" x14ac:dyDescent="0.25">
      <c r="B77" s="90" t="s">
        <v>24</v>
      </c>
      <c r="C77" s="91" t="s">
        <v>27</v>
      </c>
      <c r="D77" s="91" t="s">
        <v>21</v>
      </c>
      <c r="E77" s="92">
        <v>43922</v>
      </c>
      <c r="F77" s="91" t="s">
        <v>22</v>
      </c>
      <c r="G77" s="93">
        <v>100000</v>
      </c>
      <c r="K77" s="82"/>
    </row>
    <row r="78" spans="2:11" s="74" customFormat="1" x14ac:dyDescent="0.25">
      <c r="B78" s="90" t="s">
        <v>24</v>
      </c>
      <c r="C78" s="91" t="s">
        <v>27</v>
      </c>
      <c r="D78" s="91" t="s">
        <v>21</v>
      </c>
      <c r="E78" s="92">
        <v>43952</v>
      </c>
      <c r="F78" s="91" t="s">
        <v>22</v>
      </c>
      <c r="G78" s="93">
        <v>150000</v>
      </c>
      <c r="K78" s="82"/>
    </row>
    <row r="79" spans="2:11" s="74" customFormat="1" x14ac:dyDescent="0.25">
      <c r="B79" s="90" t="s">
        <v>24</v>
      </c>
      <c r="C79" s="91" t="s">
        <v>27</v>
      </c>
      <c r="D79" s="91" t="s">
        <v>21</v>
      </c>
      <c r="E79" s="92">
        <v>43983</v>
      </c>
      <c r="F79" s="91" t="s">
        <v>22</v>
      </c>
      <c r="G79" s="93">
        <v>100000</v>
      </c>
      <c r="K79" s="82"/>
    </row>
    <row r="80" spans="2:11" s="74" customFormat="1" x14ac:dyDescent="0.25">
      <c r="B80" s="90" t="s">
        <v>24</v>
      </c>
      <c r="C80" s="91" t="s">
        <v>27</v>
      </c>
      <c r="D80" s="91" t="s">
        <v>21</v>
      </c>
      <c r="E80" s="92">
        <v>44013</v>
      </c>
      <c r="F80" s="91" t="s">
        <v>22</v>
      </c>
      <c r="G80" s="93">
        <v>200000</v>
      </c>
      <c r="K80" s="82"/>
    </row>
    <row r="81" spans="2:11" s="74" customFormat="1" x14ac:dyDescent="0.25">
      <c r="B81" s="90" t="s">
        <v>24</v>
      </c>
      <c r="C81" s="91" t="s">
        <v>27</v>
      </c>
      <c r="D81" s="91" t="s">
        <v>21</v>
      </c>
      <c r="E81" s="92">
        <v>44044</v>
      </c>
      <c r="F81" s="91" t="s">
        <v>22</v>
      </c>
      <c r="G81" s="93">
        <v>100000</v>
      </c>
      <c r="K81" s="82"/>
    </row>
    <row r="82" spans="2:11" s="74" customFormat="1" x14ac:dyDescent="0.25">
      <c r="B82" s="90" t="s">
        <v>24</v>
      </c>
      <c r="C82" s="91" t="s">
        <v>28</v>
      </c>
      <c r="D82" s="91" t="s">
        <v>210</v>
      </c>
      <c r="E82" s="92">
        <v>43700</v>
      </c>
      <c r="F82" s="91" t="s">
        <v>2</v>
      </c>
      <c r="G82" s="93">
        <v>53135.007874015748</v>
      </c>
      <c r="K82" s="82"/>
    </row>
    <row r="83" spans="2:11" s="74" customFormat="1" x14ac:dyDescent="0.25">
      <c r="B83" s="90" t="s">
        <v>24</v>
      </c>
      <c r="C83" s="91" t="s">
        <v>28</v>
      </c>
      <c r="D83" s="91" t="s">
        <v>229</v>
      </c>
      <c r="E83" s="92">
        <v>43711</v>
      </c>
      <c r="F83" s="91" t="s">
        <v>2</v>
      </c>
      <c r="G83" s="93">
        <v>63186.023622047243</v>
      </c>
      <c r="K83" s="82"/>
    </row>
    <row r="84" spans="2:11" s="74" customFormat="1" x14ac:dyDescent="0.25">
      <c r="B84" s="90" t="s">
        <v>24</v>
      </c>
      <c r="C84" s="91" t="s">
        <v>28</v>
      </c>
      <c r="D84" s="91" t="s">
        <v>211</v>
      </c>
      <c r="E84" s="92">
        <v>43716</v>
      </c>
      <c r="F84" s="91" t="s">
        <v>2</v>
      </c>
      <c r="G84" s="93">
        <v>64305.321574803158</v>
      </c>
      <c r="K84" s="82"/>
    </row>
    <row r="85" spans="2:11" s="74" customFormat="1" x14ac:dyDescent="0.25">
      <c r="B85" s="90" t="s">
        <v>24</v>
      </c>
      <c r="C85" s="91" t="s">
        <v>28</v>
      </c>
      <c r="D85" s="91" t="s">
        <v>230</v>
      </c>
      <c r="E85" s="92">
        <v>43742</v>
      </c>
      <c r="F85" s="91" t="s">
        <v>2</v>
      </c>
      <c r="G85" s="93">
        <v>66220.472440944883</v>
      </c>
      <c r="K85" s="82"/>
    </row>
    <row r="86" spans="2:11" s="74" customFormat="1" x14ac:dyDescent="0.25">
      <c r="B86" s="90" t="s">
        <v>24</v>
      </c>
      <c r="C86" s="91" t="s">
        <v>28</v>
      </c>
      <c r="D86" s="91" t="s">
        <v>21</v>
      </c>
      <c r="E86" s="92">
        <v>43739</v>
      </c>
      <c r="F86" s="91" t="s">
        <v>144</v>
      </c>
      <c r="G86" s="93">
        <v>67913.385826772123</v>
      </c>
      <c r="K86" s="82"/>
    </row>
    <row r="87" spans="2:11" s="74" customFormat="1" x14ac:dyDescent="0.25">
      <c r="B87" s="90" t="s">
        <v>24</v>
      </c>
      <c r="C87" s="91" t="s">
        <v>28</v>
      </c>
      <c r="D87" s="91" t="s">
        <v>21</v>
      </c>
      <c r="E87" s="92">
        <v>43770</v>
      </c>
      <c r="F87" s="91" t="s">
        <v>144</v>
      </c>
      <c r="G87" s="93">
        <v>150000</v>
      </c>
      <c r="K87" s="82"/>
    </row>
    <row r="88" spans="2:11" s="74" customFormat="1" x14ac:dyDescent="0.25">
      <c r="B88" s="90" t="s">
        <v>24</v>
      </c>
      <c r="C88" s="91" t="s">
        <v>28</v>
      </c>
      <c r="D88" s="91" t="s">
        <v>21</v>
      </c>
      <c r="E88" s="92">
        <v>43800</v>
      </c>
      <c r="F88" s="91" t="s">
        <v>144</v>
      </c>
      <c r="G88" s="93">
        <v>200000</v>
      </c>
      <c r="K88" s="82"/>
    </row>
    <row r="89" spans="2:11" s="74" customFormat="1" x14ac:dyDescent="0.25">
      <c r="B89" s="90" t="s">
        <v>24</v>
      </c>
      <c r="C89" s="91" t="s">
        <v>28</v>
      </c>
      <c r="D89" s="91" t="s">
        <v>21</v>
      </c>
      <c r="E89" s="92">
        <v>43831</v>
      </c>
      <c r="F89" s="91" t="s">
        <v>144</v>
      </c>
      <c r="G89" s="93">
        <v>150000</v>
      </c>
      <c r="K89" s="82"/>
    </row>
    <row r="90" spans="2:11" s="74" customFormat="1" x14ac:dyDescent="0.25">
      <c r="B90" s="90" t="s">
        <v>24</v>
      </c>
      <c r="C90" s="91" t="s">
        <v>28</v>
      </c>
      <c r="D90" s="91" t="s">
        <v>21</v>
      </c>
      <c r="E90" s="92">
        <v>43862</v>
      </c>
      <c r="F90" s="91" t="s">
        <v>144</v>
      </c>
      <c r="G90" s="93">
        <v>150000</v>
      </c>
      <c r="K90" s="82"/>
    </row>
    <row r="91" spans="2:11" s="74" customFormat="1" x14ac:dyDescent="0.25">
      <c r="B91" s="90" t="s">
        <v>24</v>
      </c>
      <c r="C91" s="91" t="s">
        <v>28</v>
      </c>
      <c r="D91" s="91" t="s">
        <v>21</v>
      </c>
      <c r="E91" s="92">
        <v>43891</v>
      </c>
      <c r="F91" s="91" t="s">
        <v>144</v>
      </c>
      <c r="G91" s="93">
        <v>100000</v>
      </c>
      <c r="K91" s="82"/>
    </row>
    <row r="92" spans="2:11" s="74" customFormat="1" x14ac:dyDescent="0.25">
      <c r="B92" s="90" t="s">
        <v>24</v>
      </c>
      <c r="C92" s="91" t="s">
        <v>28</v>
      </c>
      <c r="D92" s="91" t="s">
        <v>21</v>
      </c>
      <c r="E92" s="92">
        <v>43922</v>
      </c>
      <c r="F92" s="91" t="s">
        <v>144</v>
      </c>
      <c r="G92" s="93">
        <v>100000</v>
      </c>
      <c r="K92" s="82"/>
    </row>
    <row r="93" spans="2:11" s="74" customFormat="1" x14ac:dyDescent="0.25">
      <c r="B93" s="90" t="s">
        <v>24</v>
      </c>
      <c r="C93" s="91" t="s">
        <v>28</v>
      </c>
      <c r="D93" s="91" t="s">
        <v>21</v>
      </c>
      <c r="E93" s="92">
        <v>43952</v>
      </c>
      <c r="F93" s="91" t="s">
        <v>144</v>
      </c>
      <c r="G93" s="93">
        <v>100000</v>
      </c>
      <c r="K93" s="82"/>
    </row>
    <row r="94" spans="2:11" s="74" customFormat="1" x14ac:dyDescent="0.25">
      <c r="B94" s="90" t="s">
        <v>24</v>
      </c>
      <c r="C94" s="91" t="s">
        <v>28</v>
      </c>
      <c r="D94" s="91" t="s">
        <v>21</v>
      </c>
      <c r="E94" s="92">
        <v>43983</v>
      </c>
      <c r="F94" s="91" t="s">
        <v>144</v>
      </c>
      <c r="G94" s="93">
        <v>100000</v>
      </c>
      <c r="K94" s="82"/>
    </row>
    <row r="95" spans="2:11" s="74" customFormat="1" x14ac:dyDescent="0.25">
      <c r="B95" s="90" t="s">
        <v>24</v>
      </c>
      <c r="C95" s="91" t="s">
        <v>28</v>
      </c>
      <c r="D95" s="91" t="s">
        <v>21</v>
      </c>
      <c r="E95" s="92">
        <v>44013</v>
      </c>
      <c r="F95" s="91" t="s">
        <v>144</v>
      </c>
      <c r="G95" s="93">
        <v>150000</v>
      </c>
      <c r="K95" s="82"/>
    </row>
    <row r="96" spans="2:11" s="74" customFormat="1" x14ac:dyDescent="0.25">
      <c r="B96" s="90" t="s">
        <v>24</v>
      </c>
      <c r="C96" s="91" t="s">
        <v>28</v>
      </c>
      <c r="D96" s="91" t="s">
        <v>21</v>
      </c>
      <c r="E96" s="92">
        <v>44044</v>
      </c>
      <c r="F96" s="91" t="s">
        <v>144</v>
      </c>
      <c r="G96" s="93">
        <v>150000</v>
      </c>
      <c r="K96" s="82"/>
    </row>
    <row r="97" spans="2:12" s="74" customFormat="1" x14ac:dyDescent="0.25">
      <c r="B97" s="90" t="s">
        <v>68</v>
      </c>
      <c r="C97" s="91" t="s">
        <v>172</v>
      </c>
      <c r="D97" s="91" t="s">
        <v>160</v>
      </c>
      <c r="E97" s="92">
        <v>43724</v>
      </c>
      <c r="F97" s="91" t="s">
        <v>2</v>
      </c>
      <c r="G97" s="93">
        <v>55000</v>
      </c>
      <c r="K97" s="82"/>
    </row>
    <row r="98" spans="2:12" s="74" customFormat="1" x14ac:dyDescent="0.25">
      <c r="B98" s="90" t="s">
        <v>68</v>
      </c>
      <c r="C98" s="91" t="s">
        <v>172</v>
      </c>
      <c r="D98" s="91" t="s">
        <v>160</v>
      </c>
      <c r="E98" s="92">
        <v>43767</v>
      </c>
      <c r="F98" s="91" t="s">
        <v>14</v>
      </c>
      <c r="G98" s="93">
        <v>55000</v>
      </c>
      <c r="K98" s="82"/>
    </row>
    <row r="99" spans="2:12" s="74" customFormat="1" x14ac:dyDescent="0.25">
      <c r="B99" s="90" t="s">
        <v>68</v>
      </c>
      <c r="C99" s="91" t="s">
        <v>172</v>
      </c>
      <c r="D99" s="91" t="s">
        <v>160</v>
      </c>
      <c r="E99" s="92">
        <v>43797</v>
      </c>
      <c r="F99" s="91" t="s">
        <v>2</v>
      </c>
      <c r="G99" s="93">
        <v>55000</v>
      </c>
      <c r="K99" s="82"/>
    </row>
    <row r="100" spans="2:12" s="74" customFormat="1" x14ac:dyDescent="0.25">
      <c r="B100" s="90" t="s">
        <v>68</v>
      </c>
      <c r="C100" s="91" t="s">
        <v>172</v>
      </c>
      <c r="D100" s="91" t="s">
        <v>160</v>
      </c>
      <c r="E100" s="92">
        <v>43819</v>
      </c>
      <c r="F100" s="91" t="s">
        <v>2</v>
      </c>
      <c r="G100" s="93">
        <v>55000</v>
      </c>
      <c r="K100" s="82"/>
    </row>
    <row r="101" spans="2:12" s="74" customFormat="1" x14ac:dyDescent="0.25">
      <c r="B101" s="90" t="s">
        <v>68</v>
      </c>
      <c r="C101" s="91" t="s">
        <v>172</v>
      </c>
      <c r="D101" s="91" t="s">
        <v>160</v>
      </c>
      <c r="E101" s="92">
        <v>43838</v>
      </c>
      <c r="F101" s="91" t="s">
        <v>2</v>
      </c>
      <c r="G101" s="93">
        <v>55000</v>
      </c>
      <c r="K101" s="82"/>
    </row>
    <row r="102" spans="2:12" s="74" customFormat="1" ht="15.75" thickBot="1" x14ac:dyDescent="0.3">
      <c r="B102" s="98" t="s">
        <v>68</v>
      </c>
      <c r="C102" s="99" t="s">
        <v>173</v>
      </c>
      <c r="D102" s="99" t="s">
        <v>251</v>
      </c>
      <c r="E102" s="100">
        <v>43728</v>
      </c>
      <c r="F102" s="99" t="s">
        <v>14</v>
      </c>
      <c r="G102" s="101">
        <v>52000</v>
      </c>
      <c r="K102" s="82"/>
    </row>
    <row r="103" spans="2:12" x14ac:dyDescent="0.25">
      <c r="C103" s="4"/>
      <c r="D103" s="4"/>
      <c r="E103" s="6"/>
      <c r="F103" s="4"/>
      <c r="G103" s="5"/>
      <c r="K103" s="80"/>
      <c r="L103" s="25"/>
    </row>
    <row r="104" spans="2:12" x14ac:dyDescent="0.25">
      <c r="C104" s="4"/>
      <c r="D104" s="4"/>
      <c r="E104" s="6"/>
      <c r="F104" s="4"/>
      <c r="G104" s="5"/>
      <c r="K104" s="80"/>
      <c r="L104" s="25"/>
    </row>
    <row r="105" spans="2:12" x14ac:dyDescent="0.25">
      <c r="C105" s="4"/>
      <c r="D105" s="4"/>
      <c r="E105" s="6"/>
      <c r="F105" s="4"/>
      <c r="G105" s="5"/>
      <c r="K105" s="80"/>
      <c r="L105" s="25"/>
    </row>
    <row r="106" spans="2:12" x14ac:dyDescent="0.25">
      <c r="C106" s="4"/>
      <c r="D106" s="4"/>
      <c r="E106" s="6"/>
      <c r="F106" s="4"/>
      <c r="G106" s="5"/>
      <c r="K106" s="80"/>
      <c r="L106" s="25"/>
    </row>
    <row r="107" spans="2:12" x14ac:dyDescent="0.25">
      <c r="C107" s="4"/>
      <c r="D107" s="4"/>
      <c r="E107" s="6"/>
      <c r="F107" s="4"/>
      <c r="G107" s="5"/>
      <c r="K107" s="80"/>
      <c r="L107" s="25"/>
    </row>
    <row r="108" spans="2:12" x14ac:dyDescent="0.25">
      <c r="C108" s="4"/>
      <c r="D108" s="4"/>
      <c r="E108" s="6"/>
      <c r="F108" s="4"/>
      <c r="G108" s="5"/>
      <c r="K108" s="80"/>
      <c r="L108" s="25"/>
    </row>
    <row r="109" spans="2:12" x14ac:dyDescent="0.25">
      <c r="C109" s="4"/>
      <c r="D109" s="4"/>
      <c r="E109" s="6"/>
      <c r="F109" s="4"/>
      <c r="G109" s="5"/>
      <c r="K109" s="80"/>
      <c r="L109" s="25"/>
    </row>
    <row r="110" spans="2:12" x14ac:dyDescent="0.25">
      <c r="C110" s="4"/>
      <c r="D110" s="4"/>
      <c r="E110" s="6"/>
      <c r="F110" s="4"/>
      <c r="G110" s="5"/>
      <c r="K110" s="80"/>
      <c r="L110" s="25"/>
    </row>
    <row r="111" spans="2:12" x14ac:dyDescent="0.25">
      <c r="C111" s="4"/>
      <c r="D111" s="4"/>
      <c r="E111" s="6"/>
      <c r="F111" s="4"/>
      <c r="G111" s="5"/>
      <c r="K111" s="80"/>
      <c r="L111" s="25"/>
    </row>
    <row r="112" spans="2:12" x14ac:dyDescent="0.25">
      <c r="K112" s="80"/>
      <c r="L112" s="25"/>
    </row>
    <row r="113" spans="11:12" x14ac:dyDescent="0.25">
      <c r="K113" s="80"/>
      <c r="L113" s="25"/>
    </row>
    <row r="114" spans="11:12" x14ac:dyDescent="0.25">
      <c r="K114" s="80"/>
      <c r="L114" s="25"/>
    </row>
    <row r="115" spans="11:12" x14ac:dyDescent="0.25">
      <c r="K115" s="80"/>
      <c r="L115" s="25"/>
    </row>
    <row r="116" spans="11:12" x14ac:dyDescent="0.25">
      <c r="K116" s="80"/>
      <c r="L116" s="25"/>
    </row>
    <row r="117" spans="11:12" x14ac:dyDescent="0.25">
      <c r="K117" s="80"/>
      <c r="L117" s="25"/>
    </row>
    <row r="118" spans="11:12" x14ac:dyDescent="0.25">
      <c r="K118" s="80"/>
      <c r="L118" s="25"/>
    </row>
    <row r="119" spans="11:12" x14ac:dyDescent="0.25">
      <c r="K119" s="80"/>
      <c r="L119" s="25"/>
    </row>
    <row r="120" spans="11:12" x14ac:dyDescent="0.25">
      <c r="K120" s="80"/>
      <c r="L120" s="25"/>
    </row>
    <row r="121" spans="11:12" x14ac:dyDescent="0.25">
      <c r="K121" s="80"/>
      <c r="L121" s="25"/>
    </row>
    <row r="122" spans="11:12" x14ac:dyDescent="0.25">
      <c r="K122" s="80"/>
      <c r="L122" s="25"/>
    </row>
    <row r="123" spans="11:12" x14ac:dyDescent="0.25">
      <c r="K123" s="80"/>
      <c r="L123" s="25"/>
    </row>
    <row r="124" spans="11:12" x14ac:dyDescent="0.25">
      <c r="K124" s="80"/>
      <c r="L124" s="25"/>
    </row>
    <row r="125" spans="11:12" x14ac:dyDescent="0.25">
      <c r="K125" s="80"/>
      <c r="L125" s="25"/>
    </row>
    <row r="126" spans="11:12" x14ac:dyDescent="0.25">
      <c r="K126" s="80"/>
      <c r="L126" s="25"/>
    </row>
    <row r="127" spans="11:12" x14ac:dyDescent="0.25">
      <c r="K127" s="80"/>
      <c r="L127" s="25"/>
    </row>
    <row r="128" spans="11:12" x14ac:dyDescent="0.25">
      <c r="K128" s="80"/>
      <c r="L128" s="25"/>
    </row>
    <row r="129" spans="11:12" x14ac:dyDescent="0.25">
      <c r="K129" s="80"/>
      <c r="L129" s="25"/>
    </row>
    <row r="130" spans="11:12" x14ac:dyDescent="0.25">
      <c r="K130" s="80"/>
      <c r="L130" s="25"/>
    </row>
    <row r="131" spans="11:12" x14ac:dyDescent="0.25">
      <c r="K131" s="80"/>
      <c r="L131" s="25"/>
    </row>
    <row r="132" spans="11:12" x14ac:dyDescent="0.25">
      <c r="K132" s="80"/>
      <c r="L132" s="25"/>
    </row>
    <row r="133" spans="11:12" x14ac:dyDescent="0.25">
      <c r="K133" s="80"/>
      <c r="L133" s="25"/>
    </row>
    <row r="134" spans="11:12" x14ac:dyDescent="0.25">
      <c r="K134" s="80"/>
      <c r="L134" s="25"/>
    </row>
    <row r="135" spans="11:12" x14ac:dyDescent="0.25">
      <c r="K135" s="80"/>
      <c r="L135" s="25"/>
    </row>
    <row r="136" spans="11:12" x14ac:dyDescent="0.25">
      <c r="K136" s="80"/>
      <c r="L136" s="25"/>
    </row>
    <row r="137" spans="11:12" x14ac:dyDescent="0.25">
      <c r="K137" s="80"/>
      <c r="L137" s="25"/>
    </row>
    <row r="138" spans="11:12" x14ac:dyDescent="0.25">
      <c r="K138" s="80"/>
      <c r="L138" s="25"/>
    </row>
    <row r="139" spans="11:12" x14ac:dyDescent="0.25">
      <c r="K139" s="80"/>
      <c r="L139" s="25"/>
    </row>
    <row r="140" spans="11:12" x14ac:dyDescent="0.25">
      <c r="K140" s="80"/>
      <c r="L140" s="25"/>
    </row>
    <row r="141" spans="11:12" x14ac:dyDescent="0.25">
      <c r="K141" s="80"/>
      <c r="L141" s="25"/>
    </row>
    <row r="142" spans="11:12" x14ac:dyDescent="0.25">
      <c r="K142" s="80"/>
      <c r="L142" s="25"/>
    </row>
    <row r="143" spans="11:12" x14ac:dyDescent="0.25">
      <c r="K143" s="80"/>
      <c r="L143" s="25"/>
    </row>
    <row r="144" spans="11:12" x14ac:dyDescent="0.25">
      <c r="K144" s="80"/>
      <c r="L144" s="25"/>
    </row>
    <row r="145" spans="11:12" x14ac:dyDescent="0.25">
      <c r="K145" s="80"/>
      <c r="L145" s="25"/>
    </row>
    <row r="146" spans="11:12" x14ac:dyDescent="0.25">
      <c r="K146" s="80"/>
      <c r="L146" s="25"/>
    </row>
    <row r="147" spans="11:12" x14ac:dyDescent="0.25">
      <c r="K147" s="80"/>
      <c r="L147" s="25"/>
    </row>
    <row r="148" spans="11:12" x14ac:dyDescent="0.25">
      <c r="K148" s="80"/>
      <c r="L148" s="25"/>
    </row>
    <row r="149" spans="11:12" x14ac:dyDescent="0.25">
      <c r="K149" s="80"/>
      <c r="L149" s="25"/>
    </row>
    <row r="150" spans="11:12" x14ac:dyDescent="0.25">
      <c r="K150" s="80"/>
      <c r="L150" s="25"/>
    </row>
    <row r="151" spans="11:12" x14ac:dyDescent="0.25">
      <c r="K151" s="80"/>
      <c r="L151" s="25"/>
    </row>
    <row r="152" spans="11:12" x14ac:dyDescent="0.25">
      <c r="K152" s="80"/>
      <c r="L152" s="25"/>
    </row>
    <row r="153" spans="11:12" x14ac:dyDescent="0.25">
      <c r="K153" s="80"/>
      <c r="L153" s="25"/>
    </row>
    <row r="154" spans="11:12" x14ac:dyDescent="0.25">
      <c r="K154" s="80"/>
      <c r="L154" s="25"/>
    </row>
    <row r="155" spans="11:12" x14ac:dyDescent="0.25">
      <c r="K155" s="80"/>
      <c r="L155" s="25"/>
    </row>
    <row r="156" spans="11:12" x14ac:dyDescent="0.25">
      <c r="K156" s="80"/>
      <c r="L156" s="25"/>
    </row>
    <row r="157" spans="11:12" x14ac:dyDescent="0.25">
      <c r="K157" s="80"/>
      <c r="L157" s="25"/>
    </row>
    <row r="158" spans="11:12" x14ac:dyDescent="0.25">
      <c r="K158" s="80"/>
      <c r="L158" s="25"/>
    </row>
    <row r="159" spans="11:12" x14ac:dyDescent="0.25">
      <c r="K159" s="80"/>
      <c r="L159" s="25"/>
    </row>
    <row r="160" spans="11:12" x14ac:dyDescent="0.25">
      <c r="K160" s="80"/>
      <c r="L160" s="25"/>
    </row>
    <row r="161" spans="11:12" x14ac:dyDescent="0.25">
      <c r="K161" s="80"/>
      <c r="L161" s="25"/>
    </row>
    <row r="162" spans="11:12" x14ac:dyDescent="0.25">
      <c r="K162" s="80"/>
      <c r="L162" s="25"/>
    </row>
    <row r="163" spans="11:12" x14ac:dyDescent="0.25">
      <c r="K163" s="80"/>
      <c r="L163" s="25"/>
    </row>
    <row r="164" spans="11:12" x14ac:dyDescent="0.25">
      <c r="K164" s="80"/>
      <c r="L164" s="25"/>
    </row>
    <row r="165" spans="11:12" x14ac:dyDescent="0.25">
      <c r="K165" s="80"/>
      <c r="L165" s="25"/>
    </row>
    <row r="166" spans="11:12" x14ac:dyDescent="0.25">
      <c r="K166" s="80"/>
      <c r="L166" s="25"/>
    </row>
    <row r="167" spans="11:12" x14ac:dyDescent="0.25">
      <c r="K167" s="80"/>
      <c r="L167" s="25"/>
    </row>
    <row r="168" spans="11:12" x14ac:dyDescent="0.25">
      <c r="K168" s="80"/>
      <c r="L168" s="25"/>
    </row>
    <row r="169" spans="11:12" x14ac:dyDescent="0.25">
      <c r="K169" s="80"/>
      <c r="L169" s="25"/>
    </row>
    <row r="170" spans="11:12" x14ac:dyDescent="0.25">
      <c r="K170" s="80"/>
      <c r="L170" s="25"/>
    </row>
    <row r="171" spans="11:12" x14ac:dyDescent="0.25">
      <c r="K171" s="80"/>
      <c r="L171" s="25"/>
    </row>
    <row r="172" spans="11:12" x14ac:dyDescent="0.25">
      <c r="K172" s="80"/>
      <c r="L172" s="25"/>
    </row>
    <row r="173" spans="11:12" x14ac:dyDescent="0.25">
      <c r="K173" s="80"/>
      <c r="L173" s="25"/>
    </row>
    <row r="174" spans="11:12" x14ac:dyDescent="0.25">
      <c r="K174" s="80"/>
      <c r="L174" s="25"/>
    </row>
    <row r="175" spans="11:12" x14ac:dyDescent="0.25">
      <c r="K175" s="80"/>
      <c r="L175" s="25"/>
    </row>
    <row r="176" spans="11:12" x14ac:dyDescent="0.25">
      <c r="K176" s="80"/>
      <c r="L176" s="25"/>
    </row>
    <row r="177" spans="11:12" x14ac:dyDescent="0.25">
      <c r="K177" s="80"/>
      <c r="L177" s="25"/>
    </row>
    <row r="178" spans="11:12" x14ac:dyDescent="0.25">
      <c r="K178" s="80"/>
      <c r="L178" s="25"/>
    </row>
    <row r="179" spans="11:12" x14ac:dyDescent="0.25">
      <c r="K179" s="80"/>
      <c r="L179" s="25"/>
    </row>
    <row r="180" spans="11:12" x14ac:dyDescent="0.25">
      <c r="K180" s="80"/>
      <c r="L180" s="25"/>
    </row>
    <row r="181" spans="11:12" x14ac:dyDescent="0.25">
      <c r="K181" s="80"/>
      <c r="L181" s="25"/>
    </row>
    <row r="182" spans="11:12" x14ac:dyDescent="0.25">
      <c r="K182" s="80"/>
      <c r="L182" s="25"/>
    </row>
    <row r="183" spans="11:12" x14ac:dyDescent="0.25">
      <c r="K183" s="80"/>
      <c r="L183" s="25"/>
    </row>
    <row r="184" spans="11:12" x14ac:dyDescent="0.25">
      <c r="K184" s="80"/>
      <c r="L184" s="25"/>
    </row>
    <row r="185" spans="11:12" x14ac:dyDescent="0.25">
      <c r="K185" s="80"/>
      <c r="L185" s="25"/>
    </row>
    <row r="186" spans="11:12" x14ac:dyDescent="0.25">
      <c r="K186" s="80"/>
      <c r="L186" s="25"/>
    </row>
    <row r="187" spans="11:12" x14ac:dyDescent="0.25">
      <c r="K187" s="80"/>
      <c r="L187" s="25"/>
    </row>
    <row r="188" spans="11:12" x14ac:dyDescent="0.25">
      <c r="K188" s="80"/>
      <c r="L188" s="25"/>
    </row>
    <row r="189" spans="11:12" x14ac:dyDescent="0.25">
      <c r="K189" s="80"/>
      <c r="L189" s="25"/>
    </row>
    <row r="190" spans="11:12" x14ac:dyDescent="0.25">
      <c r="K190" s="80"/>
      <c r="L190" s="25"/>
    </row>
    <row r="191" spans="11:12" x14ac:dyDescent="0.25">
      <c r="K191" s="80"/>
      <c r="L191" s="25"/>
    </row>
    <row r="192" spans="11:12" x14ac:dyDescent="0.25">
      <c r="K192" s="80"/>
      <c r="L192" s="25"/>
    </row>
    <row r="193" spans="11:12" x14ac:dyDescent="0.25">
      <c r="K193" s="80"/>
      <c r="L193" s="25"/>
    </row>
    <row r="194" spans="11:12" x14ac:dyDescent="0.25">
      <c r="K194" s="80"/>
      <c r="L194" s="25"/>
    </row>
    <row r="195" spans="11:12" x14ac:dyDescent="0.25">
      <c r="K195" s="80"/>
      <c r="L195" s="25"/>
    </row>
    <row r="196" spans="11:12" x14ac:dyDescent="0.25">
      <c r="K196" s="80"/>
      <c r="L196" s="25"/>
    </row>
    <row r="197" spans="11:12" x14ac:dyDescent="0.25">
      <c r="K197" s="80"/>
      <c r="L197" s="25"/>
    </row>
    <row r="198" spans="11:12" x14ac:dyDescent="0.25">
      <c r="K198" s="80"/>
      <c r="L198" s="25"/>
    </row>
    <row r="199" spans="11:12" x14ac:dyDescent="0.25">
      <c r="K199" s="80"/>
      <c r="L199" s="25"/>
    </row>
    <row r="200" spans="11:12" x14ac:dyDescent="0.25">
      <c r="K200" s="80"/>
      <c r="L200" s="25"/>
    </row>
    <row r="201" spans="11:12" x14ac:dyDescent="0.25">
      <c r="K201" s="80"/>
      <c r="L201" s="25"/>
    </row>
    <row r="202" spans="11:12" x14ac:dyDescent="0.25">
      <c r="K202" s="80"/>
      <c r="L202" s="25"/>
    </row>
    <row r="203" spans="11:12" x14ac:dyDescent="0.25">
      <c r="K203" s="80"/>
      <c r="L203" s="25"/>
    </row>
    <row r="204" spans="11:12" x14ac:dyDescent="0.25">
      <c r="K204" s="80"/>
      <c r="L204" s="25"/>
    </row>
    <row r="205" spans="11:12" x14ac:dyDescent="0.25">
      <c r="K205" s="80"/>
      <c r="L205" s="25"/>
    </row>
    <row r="206" spans="11:12" x14ac:dyDescent="0.25">
      <c r="K206" s="80"/>
      <c r="L206" s="25"/>
    </row>
    <row r="207" spans="11:12" x14ac:dyDescent="0.25">
      <c r="K207" s="80"/>
      <c r="L207" s="25"/>
    </row>
    <row r="208" spans="11:12" x14ac:dyDescent="0.25">
      <c r="K208" s="80"/>
      <c r="L208" s="25"/>
    </row>
    <row r="209" spans="11:12" x14ac:dyDescent="0.25">
      <c r="K209" s="80"/>
      <c r="L209" s="25"/>
    </row>
    <row r="210" spans="11:12" x14ac:dyDescent="0.25">
      <c r="K210" s="80"/>
      <c r="L210" s="25"/>
    </row>
    <row r="211" spans="11:12" x14ac:dyDescent="0.25">
      <c r="K211" s="80"/>
      <c r="L211" s="25"/>
    </row>
    <row r="212" spans="11:12" x14ac:dyDescent="0.25">
      <c r="K212" s="80"/>
      <c r="L212" s="25"/>
    </row>
    <row r="213" spans="11:12" x14ac:dyDescent="0.25">
      <c r="K213" s="80"/>
      <c r="L213" s="25"/>
    </row>
    <row r="214" spans="11:12" x14ac:dyDescent="0.25">
      <c r="K214" s="80"/>
      <c r="L214" s="25"/>
    </row>
    <row r="215" spans="11:12" x14ac:dyDescent="0.25">
      <c r="K215" s="80"/>
      <c r="L215" s="25"/>
    </row>
    <row r="216" spans="11:12" x14ac:dyDescent="0.25">
      <c r="K216" s="80"/>
      <c r="L216" s="25"/>
    </row>
    <row r="217" spans="11:12" x14ac:dyDescent="0.25">
      <c r="K217" s="80"/>
      <c r="L217" s="25"/>
    </row>
    <row r="218" spans="11:12" x14ac:dyDescent="0.25">
      <c r="K218" s="80"/>
      <c r="L218" s="25"/>
    </row>
    <row r="219" spans="11:12" x14ac:dyDescent="0.25">
      <c r="K219" s="80"/>
      <c r="L219" s="25"/>
    </row>
    <row r="220" spans="11:12" x14ac:dyDescent="0.25">
      <c r="K220" s="80"/>
      <c r="L220" s="25"/>
    </row>
    <row r="221" spans="11:12" x14ac:dyDescent="0.25">
      <c r="K221" s="80"/>
      <c r="L221" s="25"/>
    </row>
    <row r="222" spans="11:12" x14ac:dyDescent="0.25">
      <c r="K222" s="80"/>
      <c r="L222" s="25"/>
    </row>
    <row r="223" spans="11:12" x14ac:dyDescent="0.25">
      <c r="K223" s="80"/>
      <c r="L223" s="25"/>
    </row>
    <row r="224" spans="11:12" x14ac:dyDescent="0.25">
      <c r="K224" s="80"/>
      <c r="L224" s="25"/>
    </row>
    <row r="225" spans="11:12" x14ac:dyDescent="0.25">
      <c r="K225" s="80"/>
      <c r="L225" s="25"/>
    </row>
    <row r="226" spans="11:12" x14ac:dyDescent="0.25">
      <c r="K226" s="80"/>
      <c r="L226" s="25"/>
    </row>
    <row r="227" spans="11:12" x14ac:dyDescent="0.25">
      <c r="K227" s="80"/>
      <c r="L227" s="25"/>
    </row>
    <row r="228" spans="11:12" x14ac:dyDescent="0.25">
      <c r="K228" s="80"/>
      <c r="L228" s="25"/>
    </row>
    <row r="229" spans="11:12" x14ac:dyDescent="0.25">
      <c r="K229" s="80"/>
      <c r="L229" s="25"/>
    </row>
    <row r="230" spans="11:12" x14ac:dyDescent="0.25">
      <c r="K230" s="80"/>
      <c r="L230" s="25"/>
    </row>
    <row r="231" spans="11:12" x14ac:dyDescent="0.25">
      <c r="K231" s="80"/>
      <c r="L231" s="25"/>
    </row>
    <row r="232" spans="11:12" x14ac:dyDescent="0.25">
      <c r="K232" s="80"/>
      <c r="L232" s="25"/>
    </row>
    <row r="233" spans="11:12" x14ac:dyDescent="0.25">
      <c r="K233" s="80"/>
      <c r="L233" s="25"/>
    </row>
    <row r="234" spans="11:12" x14ac:dyDescent="0.25">
      <c r="K234" s="80"/>
      <c r="L234" s="25"/>
    </row>
    <row r="235" spans="11:12" x14ac:dyDescent="0.25">
      <c r="K235" s="80"/>
      <c r="L235" s="25"/>
    </row>
    <row r="236" spans="11:12" x14ac:dyDescent="0.25">
      <c r="K236" s="80"/>
      <c r="L236" s="25"/>
    </row>
    <row r="237" spans="11:12" x14ac:dyDescent="0.25">
      <c r="K237" s="80"/>
      <c r="L237" s="25"/>
    </row>
    <row r="238" spans="11:12" x14ac:dyDescent="0.25">
      <c r="K238" s="80"/>
      <c r="L238" s="25"/>
    </row>
    <row r="239" spans="11:12" x14ac:dyDescent="0.25">
      <c r="K239" s="80"/>
      <c r="L239" s="25"/>
    </row>
    <row r="240" spans="11:12" x14ac:dyDescent="0.25">
      <c r="K240" s="80"/>
      <c r="L240" s="25"/>
    </row>
    <row r="241" spans="11:12" x14ac:dyDescent="0.25">
      <c r="K241" s="80"/>
      <c r="L241" s="25"/>
    </row>
    <row r="242" spans="11:12" x14ac:dyDescent="0.25">
      <c r="K242" s="80"/>
      <c r="L242" s="25"/>
    </row>
    <row r="243" spans="11:12" x14ac:dyDescent="0.25">
      <c r="K243" s="80"/>
      <c r="L243" s="25"/>
    </row>
    <row r="244" spans="11:12" x14ac:dyDescent="0.25">
      <c r="K244" s="80"/>
      <c r="L244" s="25"/>
    </row>
    <row r="245" spans="11:12" x14ac:dyDescent="0.25">
      <c r="K245" s="80"/>
      <c r="L245" s="25"/>
    </row>
    <row r="246" spans="11:12" x14ac:dyDescent="0.25">
      <c r="K246" s="80"/>
      <c r="L246" s="25"/>
    </row>
    <row r="247" spans="11:12" x14ac:dyDescent="0.25">
      <c r="K247" s="80"/>
      <c r="L247" s="25"/>
    </row>
    <row r="248" spans="11:12" x14ac:dyDescent="0.25">
      <c r="K248" s="80"/>
      <c r="L248" s="25"/>
    </row>
    <row r="249" spans="11:12" x14ac:dyDescent="0.25">
      <c r="K249" s="80"/>
      <c r="L249" s="25"/>
    </row>
    <row r="250" spans="11:12" x14ac:dyDescent="0.25">
      <c r="K250" s="80"/>
      <c r="L250" s="25"/>
    </row>
    <row r="251" spans="11:12" x14ac:dyDescent="0.25">
      <c r="K251" s="80"/>
      <c r="L251" s="25"/>
    </row>
    <row r="252" spans="11:12" x14ac:dyDescent="0.25">
      <c r="K252" s="80"/>
      <c r="L252" s="25"/>
    </row>
    <row r="253" spans="11:12" x14ac:dyDescent="0.25">
      <c r="K253" s="80"/>
      <c r="L253" s="25"/>
    </row>
    <row r="254" spans="11:12" x14ac:dyDescent="0.25">
      <c r="K254" s="80"/>
      <c r="L254" s="25"/>
    </row>
    <row r="255" spans="11:12" x14ac:dyDescent="0.25">
      <c r="K255" s="80"/>
      <c r="L255" s="25"/>
    </row>
    <row r="256" spans="11:12" x14ac:dyDescent="0.25">
      <c r="K256" s="80"/>
      <c r="L256" s="25"/>
    </row>
    <row r="257" spans="11:12" x14ac:dyDescent="0.25">
      <c r="K257" s="80"/>
      <c r="L257" s="25"/>
    </row>
    <row r="258" spans="11:12" x14ac:dyDescent="0.25">
      <c r="K258" s="80"/>
      <c r="L258" s="25"/>
    </row>
    <row r="259" spans="11:12" x14ac:dyDescent="0.25">
      <c r="K259" s="80"/>
      <c r="L259" s="25"/>
    </row>
    <row r="260" spans="11:12" x14ac:dyDescent="0.25">
      <c r="K260" s="80"/>
      <c r="L260" s="25"/>
    </row>
    <row r="261" spans="11:12" x14ac:dyDescent="0.25">
      <c r="K261" s="80"/>
      <c r="L261" s="25"/>
    </row>
    <row r="262" spans="11:12" x14ac:dyDescent="0.25">
      <c r="K262" s="80"/>
      <c r="L262" s="25"/>
    </row>
    <row r="263" spans="11:12" x14ac:dyDescent="0.25">
      <c r="K263" s="80"/>
      <c r="L263" s="25"/>
    </row>
    <row r="264" spans="11:12" x14ac:dyDescent="0.25">
      <c r="K264" s="80"/>
      <c r="L264" s="25"/>
    </row>
    <row r="265" spans="11:12" x14ac:dyDescent="0.25">
      <c r="K265" s="80"/>
      <c r="L265" s="25"/>
    </row>
    <row r="266" spans="11:12" x14ac:dyDescent="0.25">
      <c r="K266" s="80"/>
      <c r="L266" s="25"/>
    </row>
    <row r="267" spans="11:12" x14ac:dyDescent="0.25">
      <c r="K267" s="80"/>
      <c r="L267" s="25"/>
    </row>
    <row r="268" spans="11:12" x14ac:dyDescent="0.25">
      <c r="K268" s="80"/>
      <c r="L268" s="25"/>
    </row>
    <row r="269" spans="11:12" x14ac:dyDescent="0.25">
      <c r="K269" s="80"/>
      <c r="L269" s="25"/>
    </row>
    <row r="270" spans="11:12" x14ac:dyDescent="0.25">
      <c r="K270" s="80"/>
      <c r="L270" s="25"/>
    </row>
    <row r="271" spans="11:12" x14ac:dyDescent="0.25">
      <c r="K271" s="80"/>
      <c r="L271" s="25"/>
    </row>
    <row r="272" spans="11:12" x14ac:dyDescent="0.25">
      <c r="K272" s="80"/>
      <c r="L272" s="25"/>
    </row>
    <row r="273" spans="11:12" x14ac:dyDescent="0.25">
      <c r="K273" s="80"/>
      <c r="L273" s="25"/>
    </row>
    <row r="274" spans="11:12" x14ac:dyDescent="0.25">
      <c r="K274" s="80"/>
      <c r="L274" s="25"/>
    </row>
    <row r="275" spans="11:12" x14ac:dyDescent="0.25">
      <c r="K275" s="80"/>
      <c r="L275" s="25"/>
    </row>
    <row r="276" spans="11:12" x14ac:dyDescent="0.25">
      <c r="K276" s="80"/>
      <c r="L276" s="25"/>
    </row>
    <row r="277" spans="11:12" x14ac:dyDescent="0.25">
      <c r="K277" s="80"/>
      <c r="L277" s="25"/>
    </row>
    <row r="278" spans="11:12" x14ac:dyDescent="0.25">
      <c r="K278" s="80"/>
      <c r="L278" s="25"/>
    </row>
    <row r="279" spans="11:12" x14ac:dyDescent="0.25">
      <c r="K279" s="80"/>
      <c r="L279" s="25"/>
    </row>
    <row r="280" spans="11:12" x14ac:dyDescent="0.25">
      <c r="K280" s="80"/>
      <c r="L280" s="25"/>
    </row>
    <row r="281" spans="11:12" x14ac:dyDescent="0.25">
      <c r="K281" s="80"/>
      <c r="L281" s="25"/>
    </row>
    <row r="282" spans="11:12" x14ac:dyDescent="0.25">
      <c r="K282" s="80"/>
      <c r="L282" s="25"/>
    </row>
    <row r="283" spans="11:12" x14ac:dyDescent="0.25">
      <c r="K283" s="80"/>
      <c r="L283" s="25"/>
    </row>
    <row r="284" spans="11:12" x14ac:dyDescent="0.25">
      <c r="K284" s="80"/>
      <c r="L284" s="25"/>
    </row>
    <row r="285" spans="11:12" x14ac:dyDescent="0.25">
      <c r="K285" s="80"/>
      <c r="L285" s="25"/>
    </row>
    <row r="286" spans="11:12" x14ac:dyDescent="0.25">
      <c r="K286" s="80"/>
      <c r="L286" s="25"/>
    </row>
    <row r="287" spans="11:12" x14ac:dyDescent="0.25">
      <c r="K287" s="80"/>
      <c r="L287" s="25"/>
    </row>
    <row r="288" spans="11:12" x14ac:dyDescent="0.25">
      <c r="K288" s="80"/>
      <c r="L288" s="25"/>
    </row>
    <row r="289" spans="11:12" x14ac:dyDescent="0.25">
      <c r="K289" s="80"/>
      <c r="L289" s="25"/>
    </row>
    <row r="290" spans="11:12" x14ac:dyDescent="0.25">
      <c r="K290" s="80"/>
      <c r="L290" s="25"/>
    </row>
    <row r="291" spans="11:12" x14ac:dyDescent="0.25">
      <c r="K291" s="80"/>
      <c r="L291" s="25"/>
    </row>
    <row r="292" spans="11:12" x14ac:dyDescent="0.25">
      <c r="K292" s="80"/>
      <c r="L292" s="25"/>
    </row>
    <row r="293" spans="11:12" x14ac:dyDescent="0.25">
      <c r="K293" s="80"/>
      <c r="L293" s="25"/>
    </row>
    <row r="294" spans="11:12" x14ac:dyDescent="0.25">
      <c r="K294" s="80"/>
      <c r="L294" s="25"/>
    </row>
    <row r="295" spans="11:12" x14ac:dyDescent="0.25">
      <c r="K295" s="80"/>
      <c r="L295" s="25"/>
    </row>
    <row r="296" spans="11:12" x14ac:dyDescent="0.25">
      <c r="K296" s="80"/>
      <c r="L296" s="25"/>
    </row>
    <row r="297" spans="11:12" x14ac:dyDescent="0.25">
      <c r="K297" s="80"/>
      <c r="L297" s="25"/>
    </row>
    <row r="298" spans="11:12" x14ac:dyDescent="0.25">
      <c r="K298" s="80"/>
      <c r="L298" s="25"/>
    </row>
    <row r="299" spans="11:12" x14ac:dyDescent="0.25">
      <c r="K299" s="80"/>
      <c r="L299" s="25"/>
    </row>
    <row r="300" spans="11:12" x14ac:dyDescent="0.25">
      <c r="K300" s="80"/>
      <c r="L300" s="25"/>
    </row>
    <row r="301" spans="11:12" x14ac:dyDescent="0.25">
      <c r="K301" s="80"/>
      <c r="L301" s="25"/>
    </row>
    <row r="302" spans="11:12" x14ac:dyDescent="0.25">
      <c r="K302" s="80"/>
      <c r="L302" s="25"/>
    </row>
    <row r="303" spans="11:12" x14ac:dyDescent="0.25">
      <c r="K303" s="80"/>
      <c r="L303" s="25"/>
    </row>
    <row r="304" spans="11:12" x14ac:dyDescent="0.25">
      <c r="K304" s="80"/>
      <c r="L304" s="25"/>
    </row>
    <row r="305" spans="11:12" x14ac:dyDescent="0.25">
      <c r="K305" s="80"/>
      <c r="L305" s="25"/>
    </row>
    <row r="306" spans="11:12" x14ac:dyDescent="0.25">
      <c r="K306" s="80"/>
      <c r="L306" s="25"/>
    </row>
    <row r="307" spans="11:12" x14ac:dyDescent="0.25">
      <c r="K307" s="80"/>
      <c r="L307" s="25"/>
    </row>
    <row r="308" spans="11:12" x14ac:dyDescent="0.25">
      <c r="K308" s="80"/>
      <c r="L308" s="25"/>
    </row>
    <row r="309" spans="11:12" x14ac:dyDescent="0.25">
      <c r="K309" s="80"/>
      <c r="L309" s="25"/>
    </row>
    <row r="310" spans="11:12" x14ac:dyDescent="0.25">
      <c r="K310" s="80"/>
      <c r="L310" s="25"/>
    </row>
    <row r="311" spans="11:12" x14ac:dyDescent="0.25">
      <c r="K311" s="80"/>
      <c r="L311" s="25"/>
    </row>
    <row r="312" spans="11:12" x14ac:dyDescent="0.25">
      <c r="K312" s="80"/>
      <c r="L312" s="25"/>
    </row>
    <row r="313" spans="11:12" x14ac:dyDescent="0.25">
      <c r="K313" s="80"/>
      <c r="L313" s="25"/>
    </row>
    <row r="314" spans="11:12" x14ac:dyDescent="0.25">
      <c r="K314" s="80"/>
      <c r="L314" s="25"/>
    </row>
    <row r="315" spans="11:12" x14ac:dyDescent="0.25">
      <c r="K315" s="80"/>
      <c r="L315" s="25"/>
    </row>
    <row r="316" spans="11:12" x14ac:dyDescent="0.25">
      <c r="K316" s="80"/>
      <c r="L316" s="25"/>
    </row>
    <row r="317" spans="11:12" x14ac:dyDescent="0.25">
      <c r="K317" s="80"/>
      <c r="L317" s="25"/>
    </row>
    <row r="318" spans="11:12" x14ac:dyDescent="0.25">
      <c r="K318" s="80"/>
      <c r="L318" s="25"/>
    </row>
    <row r="319" spans="11:12" x14ac:dyDescent="0.25">
      <c r="K319" s="80"/>
      <c r="L319" s="25"/>
    </row>
    <row r="320" spans="11:12" x14ac:dyDescent="0.25">
      <c r="K320" s="80"/>
      <c r="L320" s="25"/>
    </row>
    <row r="321" spans="11:12" x14ac:dyDescent="0.25">
      <c r="K321" s="80"/>
      <c r="L321" s="25"/>
    </row>
    <row r="322" spans="11:12" x14ac:dyDescent="0.25">
      <c r="K322" s="80"/>
      <c r="L322" s="25"/>
    </row>
    <row r="323" spans="11:12" x14ac:dyDescent="0.25">
      <c r="K323" s="80"/>
      <c r="L323" s="25"/>
    </row>
    <row r="324" spans="11:12" x14ac:dyDescent="0.25">
      <c r="K324" s="80"/>
      <c r="L324" s="25"/>
    </row>
    <row r="325" spans="11:12" x14ac:dyDescent="0.25">
      <c r="K325" s="80"/>
      <c r="L325" s="25"/>
    </row>
    <row r="326" spans="11:12" x14ac:dyDescent="0.25">
      <c r="K326" s="80"/>
      <c r="L326" s="25"/>
    </row>
    <row r="327" spans="11:12" x14ac:dyDescent="0.25">
      <c r="K327" s="80"/>
      <c r="L327" s="25"/>
    </row>
    <row r="328" spans="11:12" x14ac:dyDescent="0.25">
      <c r="K328" s="80"/>
      <c r="L328" s="25"/>
    </row>
    <row r="329" spans="11:12" x14ac:dyDescent="0.25">
      <c r="K329" s="80"/>
      <c r="L329" s="25"/>
    </row>
    <row r="330" spans="11:12" x14ac:dyDescent="0.25">
      <c r="K330" s="80"/>
      <c r="L330" s="25"/>
    </row>
    <row r="331" spans="11:12" x14ac:dyDescent="0.25">
      <c r="K331" s="80"/>
      <c r="L331" s="25"/>
    </row>
    <row r="332" spans="11:12" x14ac:dyDescent="0.25">
      <c r="K332" s="80"/>
      <c r="L332" s="25"/>
    </row>
    <row r="333" spans="11:12" x14ac:dyDescent="0.25">
      <c r="K333" s="80"/>
      <c r="L333" s="25"/>
    </row>
    <row r="334" spans="11:12" x14ac:dyDescent="0.25">
      <c r="K334" s="80"/>
      <c r="L334" s="25"/>
    </row>
    <row r="335" spans="11:12" x14ac:dyDescent="0.25">
      <c r="K335" s="80"/>
      <c r="L335" s="25"/>
    </row>
    <row r="336" spans="11:12" x14ac:dyDescent="0.25">
      <c r="K336" s="80"/>
      <c r="L336" s="25"/>
    </row>
    <row r="337" spans="11:12" x14ac:dyDescent="0.25">
      <c r="K337" s="80"/>
      <c r="L337" s="25"/>
    </row>
    <row r="338" spans="11:12" x14ac:dyDescent="0.25">
      <c r="K338" s="80"/>
      <c r="L338" s="25"/>
    </row>
    <row r="339" spans="11:12" x14ac:dyDescent="0.25">
      <c r="K339" s="80"/>
      <c r="L339" s="25"/>
    </row>
    <row r="340" spans="11:12" x14ac:dyDescent="0.25">
      <c r="K340" s="80"/>
      <c r="L340" s="25"/>
    </row>
    <row r="341" spans="11:12" x14ac:dyDescent="0.25">
      <c r="K341" s="80"/>
      <c r="L341" s="25"/>
    </row>
    <row r="342" spans="11:12" x14ac:dyDescent="0.25">
      <c r="K342" s="80"/>
      <c r="L342" s="25"/>
    </row>
    <row r="343" spans="11:12" x14ac:dyDescent="0.25">
      <c r="K343" s="80"/>
      <c r="L343" s="25"/>
    </row>
    <row r="344" spans="11:12" x14ac:dyDescent="0.25">
      <c r="K344" s="80"/>
      <c r="L344" s="25"/>
    </row>
    <row r="345" spans="11:12" x14ac:dyDescent="0.25">
      <c r="K345" s="80"/>
      <c r="L345" s="25"/>
    </row>
    <row r="346" spans="11:12" x14ac:dyDescent="0.25">
      <c r="K346" s="80"/>
      <c r="L346" s="25"/>
    </row>
    <row r="347" spans="11:12" x14ac:dyDescent="0.25">
      <c r="K347" s="80"/>
      <c r="L347" s="25"/>
    </row>
    <row r="348" spans="11:12" x14ac:dyDescent="0.25">
      <c r="K348" s="80"/>
      <c r="L348" s="25"/>
    </row>
    <row r="349" spans="11:12" x14ac:dyDescent="0.25">
      <c r="K349" s="80"/>
      <c r="L349" s="25"/>
    </row>
    <row r="350" spans="11:12" x14ac:dyDescent="0.25">
      <c r="K350" s="80"/>
      <c r="L350" s="25"/>
    </row>
    <row r="351" spans="11:12" x14ac:dyDescent="0.25">
      <c r="K351" s="80"/>
      <c r="L351" s="25"/>
    </row>
    <row r="352" spans="11:12" x14ac:dyDescent="0.25">
      <c r="K352" s="80"/>
      <c r="L352" s="25"/>
    </row>
    <row r="353" spans="11:12" x14ac:dyDescent="0.25">
      <c r="K353" s="80"/>
      <c r="L353" s="25"/>
    </row>
    <row r="354" spans="11:12" x14ac:dyDescent="0.25">
      <c r="K354" s="80"/>
      <c r="L354" s="25"/>
    </row>
    <row r="355" spans="11:12" x14ac:dyDescent="0.25">
      <c r="K355" s="80"/>
      <c r="L355" s="25"/>
    </row>
    <row r="356" spans="11:12" x14ac:dyDescent="0.25">
      <c r="K356" s="80"/>
      <c r="L356" s="25"/>
    </row>
    <row r="357" spans="11:12" x14ac:dyDescent="0.25">
      <c r="K357" s="80"/>
      <c r="L357" s="25"/>
    </row>
    <row r="358" spans="11:12" x14ac:dyDescent="0.25">
      <c r="K358" s="80"/>
      <c r="L358" s="25"/>
    </row>
    <row r="359" spans="11:12" x14ac:dyDescent="0.25">
      <c r="K359" s="80"/>
      <c r="L359" s="25"/>
    </row>
    <row r="360" spans="11:12" x14ac:dyDescent="0.25">
      <c r="K360" s="80"/>
      <c r="L360" s="25"/>
    </row>
    <row r="361" spans="11:12" x14ac:dyDescent="0.25">
      <c r="K361" s="80"/>
      <c r="L361" s="25"/>
    </row>
    <row r="362" spans="11:12" x14ac:dyDescent="0.25">
      <c r="K362" s="80"/>
      <c r="L362" s="25"/>
    </row>
    <row r="363" spans="11:12" x14ac:dyDescent="0.25">
      <c r="K363" s="80"/>
      <c r="L363" s="25"/>
    </row>
    <row r="364" spans="11:12" x14ac:dyDescent="0.25">
      <c r="K364" s="80"/>
      <c r="L364" s="25"/>
    </row>
    <row r="365" spans="11:12" x14ac:dyDescent="0.25">
      <c r="K365" s="80"/>
      <c r="L365" s="25"/>
    </row>
    <row r="366" spans="11:12" x14ac:dyDescent="0.25">
      <c r="K366" s="80"/>
      <c r="L366" s="25"/>
    </row>
    <row r="367" spans="11:12" x14ac:dyDescent="0.25">
      <c r="K367" s="80"/>
      <c r="L367" s="25"/>
    </row>
    <row r="368" spans="11:12" x14ac:dyDescent="0.25">
      <c r="K368" s="80"/>
      <c r="L368" s="25"/>
    </row>
    <row r="369" spans="11:12" x14ac:dyDescent="0.25">
      <c r="K369" s="80"/>
      <c r="L369" s="25"/>
    </row>
    <row r="370" spans="11:12" x14ac:dyDescent="0.25">
      <c r="K370" s="80"/>
      <c r="L370" s="25"/>
    </row>
    <row r="371" spans="11:12" x14ac:dyDescent="0.25">
      <c r="K371" s="80"/>
      <c r="L371" s="25"/>
    </row>
    <row r="372" spans="11:12" x14ac:dyDescent="0.25">
      <c r="K372" s="80"/>
      <c r="L372" s="25"/>
    </row>
    <row r="373" spans="11:12" x14ac:dyDescent="0.25">
      <c r="K373" s="80"/>
      <c r="L373" s="25"/>
    </row>
    <row r="374" spans="11:12" x14ac:dyDescent="0.25">
      <c r="K374" s="80"/>
      <c r="L374" s="25"/>
    </row>
    <row r="375" spans="11:12" x14ac:dyDescent="0.25">
      <c r="K375" s="80"/>
      <c r="L375" s="25"/>
    </row>
    <row r="376" spans="11:12" x14ac:dyDescent="0.25">
      <c r="K376" s="80"/>
      <c r="L376" s="25"/>
    </row>
    <row r="377" spans="11:12" x14ac:dyDescent="0.25">
      <c r="K377" s="80"/>
      <c r="L377" s="25"/>
    </row>
    <row r="378" spans="11:12" x14ac:dyDescent="0.25">
      <c r="K378" s="80"/>
      <c r="L378" s="25"/>
    </row>
    <row r="379" spans="11:12" x14ac:dyDescent="0.25">
      <c r="K379" s="80"/>
      <c r="L379" s="25"/>
    </row>
    <row r="380" spans="11:12" x14ac:dyDescent="0.25">
      <c r="K380" s="80"/>
      <c r="L380" s="25"/>
    </row>
    <row r="381" spans="11:12" x14ac:dyDescent="0.25">
      <c r="K381" s="80"/>
      <c r="L381" s="25"/>
    </row>
    <row r="382" spans="11:12" x14ac:dyDescent="0.25">
      <c r="K382" s="80"/>
      <c r="L382" s="25"/>
    </row>
    <row r="383" spans="11:12" x14ac:dyDescent="0.25">
      <c r="K383" s="80"/>
      <c r="L383" s="25"/>
    </row>
    <row r="384" spans="11:12" x14ac:dyDescent="0.25">
      <c r="K384" s="80"/>
      <c r="L384" s="25"/>
    </row>
    <row r="385" spans="11:12" x14ac:dyDescent="0.25">
      <c r="K385" s="80"/>
      <c r="L385" s="25"/>
    </row>
    <row r="386" spans="11:12" x14ac:dyDescent="0.25">
      <c r="K386" s="80"/>
      <c r="L386" s="25"/>
    </row>
    <row r="387" spans="11:12" x14ac:dyDescent="0.25">
      <c r="K387" s="80"/>
      <c r="L387" s="25"/>
    </row>
    <row r="388" spans="11:12" x14ac:dyDescent="0.25">
      <c r="K388" s="80"/>
      <c r="L388" s="25"/>
    </row>
    <row r="389" spans="11:12" x14ac:dyDescent="0.25">
      <c r="K389" s="80"/>
      <c r="L389" s="25"/>
    </row>
    <row r="390" spans="11:12" x14ac:dyDescent="0.25">
      <c r="K390" s="80"/>
      <c r="L390" s="25"/>
    </row>
    <row r="391" spans="11:12" x14ac:dyDescent="0.25">
      <c r="K391" s="80"/>
      <c r="L391" s="25"/>
    </row>
    <row r="392" spans="11:12" x14ac:dyDescent="0.25">
      <c r="K392" s="80"/>
      <c r="L392" s="25"/>
    </row>
    <row r="393" spans="11:12" x14ac:dyDescent="0.25">
      <c r="K393" s="80"/>
      <c r="L393" s="25"/>
    </row>
    <row r="394" spans="11:12" x14ac:dyDescent="0.25">
      <c r="K394" s="80"/>
      <c r="L394" s="25"/>
    </row>
    <row r="395" spans="11:12" x14ac:dyDescent="0.25">
      <c r="K395" s="80"/>
      <c r="L395" s="25"/>
    </row>
    <row r="396" spans="11:12" x14ac:dyDescent="0.25">
      <c r="K396" s="80"/>
      <c r="L396" s="25"/>
    </row>
    <row r="397" spans="11:12" x14ac:dyDescent="0.25">
      <c r="K397" s="80"/>
      <c r="L397" s="25"/>
    </row>
    <row r="398" spans="11:12" x14ac:dyDescent="0.25">
      <c r="K398" s="80"/>
      <c r="L398" s="25"/>
    </row>
    <row r="399" spans="11:12" x14ac:dyDescent="0.25">
      <c r="K399" s="80"/>
      <c r="L399" s="25"/>
    </row>
    <row r="400" spans="11:12" x14ac:dyDescent="0.25">
      <c r="K400" s="80"/>
      <c r="L400" s="25"/>
    </row>
    <row r="401" spans="11:12" x14ac:dyDescent="0.25">
      <c r="K401" s="80"/>
      <c r="L401" s="25"/>
    </row>
    <row r="402" spans="11:12" x14ac:dyDescent="0.25">
      <c r="K402" s="80"/>
      <c r="L402" s="25"/>
    </row>
    <row r="403" spans="11:12" x14ac:dyDescent="0.25">
      <c r="K403" s="80"/>
      <c r="L403" s="25"/>
    </row>
    <row r="404" spans="11:12" x14ac:dyDescent="0.25">
      <c r="K404" s="80"/>
      <c r="L404" s="25"/>
    </row>
    <row r="405" spans="11:12" x14ac:dyDescent="0.25">
      <c r="K405" s="80"/>
      <c r="L405" s="25"/>
    </row>
    <row r="406" spans="11:12" x14ac:dyDescent="0.25">
      <c r="K406" s="80"/>
      <c r="L406" s="25"/>
    </row>
    <row r="407" spans="11:12" x14ac:dyDescent="0.25">
      <c r="K407" s="80"/>
      <c r="L407" s="25"/>
    </row>
    <row r="408" spans="11:12" x14ac:dyDescent="0.25">
      <c r="K408" s="80"/>
      <c r="L408" s="25"/>
    </row>
    <row r="409" spans="11:12" x14ac:dyDescent="0.25">
      <c r="K409" s="80"/>
      <c r="L409" s="25"/>
    </row>
    <row r="410" spans="11:12" x14ac:dyDescent="0.25">
      <c r="K410" s="80"/>
      <c r="L410" s="25"/>
    </row>
    <row r="411" spans="11:12" x14ac:dyDescent="0.25">
      <c r="K411" s="80"/>
      <c r="L411" s="25"/>
    </row>
    <row r="412" spans="11:12" x14ac:dyDescent="0.25">
      <c r="K412" s="80"/>
      <c r="L412" s="25"/>
    </row>
    <row r="413" spans="11:12" x14ac:dyDescent="0.25">
      <c r="K413" s="80"/>
      <c r="L413" s="25"/>
    </row>
    <row r="414" spans="11:12" x14ac:dyDescent="0.25">
      <c r="K414" s="80"/>
      <c r="L414" s="25"/>
    </row>
    <row r="415" spans="11:12" x14ac:dyDescent="0.25">
      <c r="K415" s="80"/>
      <c r="L415" s="25"/>
    </row>
    <row r="416" spans="11:12" x14ac:dyDescent="0.25">
      <c r="K416" s="80"/>
      <c r="L416" s="25"/>
    </row>
    <row r="417" spans="11:12" x14ac:dyDescent="0.25">
      <c r="K417" s="80"/>
      <c r="L417" s="25"/>
    </row>
    <row r="418" spans="11:12" x14ac:dyDescent="0.25">
      <c r="K418" s="80"/>
      <c r="L418" s="25"/>
    </row>
    <row r="419" spans="11:12" x14ac:dyDescent="0.25">
      <c r="K419" s="80"/>
      <c r="L419" s="25"/>
    </row>
    <row r="420" spans="11:12" x14ac:dyDescent="0.25">
      <c r="K420" s="80"/>
      <c r="L420" s="25"/>
    </row>
    <row r="421" spans="11:12" x14ac:dyDescent="0.25">
      <c r="K421" s="80"/>
      <c r="L421" s="25"/>
    </row>
    <row r="422" spans="11:12" x14ac:dyDescent="0.25">
      <c r="K422" s="80"/>
      <c r="L422" s="25"/>
    </row>
    <row r="423" spans="11:12" x14ac:dyDescent="0.25">
      <c r="K423" s="80"/>
      <c r="L423" s="25"/>
    </row>
    <row r="424" spans="11:12" x14ac:dyDescent="0.25">
      <c r="K424" s="80"/>
      <c r="L424" s="25"/>
    </row>
    <row r="425" spans="11:12" x14ac:dyDescent="0.25">
      <c r="K425" s="80"/>
      <c r="L425" s="25"/>
    </row>
    <row r="426" spans="11:12" x14ac:dyDescent="0.25">
      <c r="K426" s="80"/>
      <c r="L426" s="25"/>
    </row>
    <row r="427" spans="11:12" x14ac:dyDescent="0.25">
      <c r="K427" s="80"/>
      <c r="L427" s="25"/>
    </row>
    <row r="428" spans="11:12" x14ac:dyDescent="0.25">
      <c r="K428" s="80"/>
      <c r="L428" s="25"/>
    </row>
    <row r="429" spans="11:12" x14ac:dyDescent="0.25">
      <c r="K429" s="80"/>
      <c r="L429" s="25"/>
    </row>
    <row r="430" spans="11:12" x14ac:dyDescent="0.25">
      <c r="K430" s="80"/>
      <c r="L430" s="25"/>
    </row>
    <row r="431" spans="11:12" x14ac:dyDescent="0.25">
      <c r="K431" s="80"/>
      <c r="L431" s="25"/>
    </row>
    <row r="432" spans="11:12" x14ac:dyDescent="0.25">
      <c r="K432" s="80"/>
      <c r="L432" s="25"/>
    </row>
    <row r="433" spans="11:12" x14ac:dyDescent="0.25">
      <c r="K433" s="80"/>
      <c r="L433" s="25"/>
    </row>
    <row r="434" spans="11:12" x14ac:dyDescent="0.25">
      <c r="K434" s="80"/>
      <c r="L434" s="25"/>
    </row>
    <row r="435" spans="11:12" x14ac:dyDescent="0.25">
      <c r="K435" s="80"/>
      <c r="L435" s="25"/>
    </row>
    <row r="436" spans="11:12" x14ac:dyDescent="0.25">
      <c r="K436" s="80"/>
      <c r="L436" s="25"/>
    </row>
    <row r="437" spans="11:12" x14ac:dyDescent="0.25">
      <c r="K437" s="80"/>
      <c r="L437" s="25"/>
    </row>
    <row r="438" spans="11:12" x14ac:dyDescent="0.25">
      <c r="K438" s="80"/>
      <c r="L438" s="25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822B-ECD1-4865-B98D-5FD1641E07F1}">
  <sheetPr codeName="Hoja11"/>
  <dimension ref="A1:M20"/>
  <sheetViews>
    <sheetView showGridLines="0" workbookViewId="0">
      <selection activeCell="H27" sqref="H27"/>
    </sheetView>
  </sheetViews>
  <sheetFormatPr baseColWidth="10" defaultRowHeight="15" x14ac:dyDescent="0.25"/>
  <cols>
    <col min="1" max="3" width="11.42578125" style="25"/>
    <col min="4" max="5" width="11.140625" style="74" bestFit="1" customWidth="1"/>
    <col min="6" max="7" width="11.140625" style="74" customWidth="1"/>
    <col min="8" max="10" width="11.42578125" style="74"/>
    <col min="11" max="11" width="15.140625" style="74" bestFit="1" customWidth="1"/>
    <col min="12" max="13" width="11.42578125" style="74"/>
    <col min="14" max="16384" width="11.42578125" style="25"/>
  </cols>
  <sheetData>
    <row r="1" spans="1:13" ht="21" x14ac:dyDescent="0.25">
      <c r="A1" s="146" t="s">
        <v>136</v>
      </c>
      <c r="B1" s="146"/>
      <c r="C1" s="146"/>
      <c r="D1" s="146"/>
      <c r="E1" s="146"/>
      <c r="F1" s="110"/>
      <c r="G1" s="110"/>
    </row>
    <row r="3" spans="1:13" ht="15.75" thickBot="1" x14ac:dyDescent="0.3"/>
    <row r="4" spans="1:13" ht="15.75" thickBot="1" x14ac:dyDescent="0.3">
      <c r="B4" s="147" t="s">
        <v>35</v>
      </c>
      <c r="C4" s="149" t="s">
        <v>36</v>
      </c>
      <c r="D4" s="69" t="s">
        <v>90</v>
      </c>
      <c r="E4" s="69" t="s">
        <v>90</v>
      </c>
      <c r="F4" s="69" t="s">
        <v>157</v>
      </c>
      <c r="G4" s="69" t="s">
        <v>157</v>
      </c>
      <c r="H4" s="69" t="s">
        <v>16</v>
      </c>
      <c r="I4" s="69" t="s">
        <v>78</v>
      </c>
      <c r="J4" s="69" t="s">
        <v>78</v>
      </c>
      <c r="K4" s="69" t="s">
        <v>78</v>
      </c>
      <c r="L4" s="69" t="s">
        <v>78</v>
      </c>
      <c r="M4" s="72" t="s">
        <v>78</v>
      </c>
    </row>
    <row r="5" spans="1:13" ht="15.75" thickBot="1" x14ac:dyDescent="0.3">
      <c r="B5" s="148"/>
      <c r="C5" s="150"/>
      <c r="D5" s="70" t="s">
        <v>126</v>
      </c>
      <c r="E5" s="70" t="s">
        <v>9</v>
      </c>
      <c r="F5" s="70" t="s">
        <v>169</v>
      </c>
      <c r="G5" s="70" t="s">
        <v>170</v>
      </c>
      <c r="H5" s="70" t="s">
        <v>127</v>
      </c>
      <c r="I5" s="70" t="s">
        <v>128</v>
      </c>
      <c r="J5" s="70" t="s">
        <v>129</v>
      </c>
      <c r="K5" s="70" t="s">
        <v>130</v>
      </c>
      <c r="L5" s="70" t="s">
        <v>131</v>
      </c>
      <c r="M5" s="73" t="s">
        <v>132</v>
      </c>
    </row>
    <row r="6" spans="1:13" x14ac:dyDescent="0.25">
      <c r="B6" s="11">
        <v>2019</v>
      </c>
      <c r="C6" s="14" t="s">
        <v>46</v>
      </c>
      <c r="D6" s="71">
        <v>120040.21970296257</v>
      </c>
      <c r="E6" s="71">
        <v>496240.93791190512</v>
      </c>
      <c r="F6" s="71">
        <v>55000</v>
      </c>
      <c r="G6" s="71">
        <v>55000</v>
      </c>
      <c r="H6" s="71">
        <v>0</v>
      </c>
      <c r="I6" s="71">
        <v>80000</v>
      </c>
      <c r="J6" s="71">
        <v>190000</v>
      </c>
      <c r="K6" s="71">
        <v>80000</v>
      </c>
      <c r="L6" s="71">
        <v>100000</v>
      </c>
      <c r="M6" s="76">
        <v>150000</v>
      </c>
    </row>
    <row r="7" spans="1:13" x14ac:dyDescent="0.25">
      <c r="B7" s="11">
        <v>2019</v>
      </c>
      <c r="C7" s="14" t="s">
        <v>47</v>
      </c>
      <c r="D7" s="71">
        <v>118238.73513448787</v>
      </c>
      <c r="E7" s="71">
        <v>479463.43631366547</v>
      </c>
      <c r="F7" s="71">
        <v>55000</v>
      </c>
      <c r="G7" s="71">
        <v>0</v>
      </c>
      <c r="H7" s="71">
        <v>0</v>
      </c>
      <c r="I7" s="71">
        <v>100000</v>
      </c>
      <c r="J7" s="71">
        <v>180000</v>
      </c>
      <c r="K7" s="71">
        <v>60000</v>
      </c>
      <c r="L7" s="71">
        <v>130000</v>
      </c>
      <c r="M7" s="76">
        <v>150000</v>
      </c>
    </row>
    <row r="8" spans="1:13" x14ac:dyDescent="0.25">
      <c r="B8" s="11">
        <v>2019</v>
      </c>
      <c r="C8" s="14" t="s">
        <v>48</v>
      </c>
      <c r="D8" s="71">
        <v>113424.03634594481</v>
      </c>
      <c r="E8" s="71">
        <v>349981.33037098206</v>
      </c>
      <c r="F8" s="71">
        <v>55000</v>
      </c>
      <c r="G8" s="71">
        <v>0</v>
      </c>
      <c r="H8" s="71">
        <v>75000</v>
      </c>
      <c r="I8" s="71">
        <v>80000</v>
      </c>
      <c r="J8" s="71">
        <v>190000</v>
      </c>
      <c r="K8" s="71">
        <v>80000</v>
      </c>
      <c r="L8" s="71">
        <v>90000</v>
      </c>
      <c r="M8" s="76">
        <v>150000</v>
      </c>
    </row>
    <row r="9" spans="1:13" x14ac:dyDescent="0.25">
      <c r="B9" s="11">
        <v>2019</v>
      </c>
      <c r="C9" s="14" t="s">
        <v>37</v>
      </c>
      <c r="D9" s="71">
        <v>111628.19104016485</v>
      </c>
      <c r="E9" s="71">
        <v>332085.95667208871</v>
      </c>
      <c r="F9" s="71">
        <v>55000</v>
      </c>
      <c r="G9" s="71">
        <v>0</v>
      </c>
      <c r="H9" s="71">
        <v>150000</v>
      </c>
      <c r="I9" s="71">
        <v>160000</v>
      </c>
      <c r="J9" s="71">
        <v>210000</v>
      </c>
      <c r="K9" s="71">
        <v>80000</v>
      </c>
      <c r="L9" s="71">
        <v>110000</v>
      </c>
      <c r="M9" s="76">
        <v>150000</v>
      </c>
    </row>
    <row r="10" spans="1:13" x14ac:dyDescent="0.25">
      <c r="B10" s="11">
        <v>2019</v>
      </c>
      <c r="C10" s="14" t="s">
        <v>38</v>
      </c>
      <c r="D10" s="71">
        <v>93698.633349604497</v>
      </c>
      <c r="E10" s="71">
        <v>121023.69558823862</v>
      </c>
      <c r="F10" s="71">
        <v>55000</v>
      </c>
      <c r="G10" s="71">
        <v>0</v>
      </c>
      <c r="H10" s="71">
        <v>60000</v>
      </c>
      <c r="I10" s="71">
        <v>150000</v>
      </c>
      <c r="J10" s="71">
        <v>180000</v>
      </c>
      <c r="K10" s="71">
        <v>80000</v>
      </c>
      <c r="L10" s="71">
        <v>140000</v>
      </c>
      <c r="M10" s="76">
        <v>150000</v>
      </c>
    </row>
    <row r="11" spans="1:13" x14ac:dyDescent="0.25">
      <c r="B11" s="11">
        <v>2019</v>
      </c>
      <c r="C11" s="14" t="s">
        <v>39</v>
      </c>
      <c r="D11" s="71">
        <v>68727.800242161218</v>
      </c>
      <c r="E11" s="71">
        <v>7511.4184003306427</v>
      </c>
      <c r="F11" s="71" t="s">
        <v>250</v>
      </c>
      <c r="G11" s="71" t="s">
        <v>171</v>
      </c>
      <c r="H11" s="71">
        <v>75000</v>
      </c>
      <c r="I11" s="71">
        <v>140000</v>
      </c>
      <c r="J11" s="71">
        <v>180000</v>
      </c>
      <c r="K11" s="71">
        <v>50000</v>
      </c>
      <c r="L11" s="71">
        <v>140000</v>
      </c>
      <c r="M11" s="76">
        <v>140000</v>
      </c>
    </row>
    <row r="12" spans="1:13" x14ac:dyDescent="0.25">
      <c r="B12" s="11">
        <v>2020</v>
      </c>
      <c r="C12" s="14" t="s">
        <v>40</v>
      </c>
      <c r="D12" s="71">
        <v>29434.975900030178</v>
      </c>
      <c r="E12" s="71" t="s">
        <v>171</v>
      </c>
      <c r="F12" s="71" t="s">
        <v>250</v>
      </c>
      <c r="G12" s="71" t="s">
        <v>171</v>
      </c>
      <c r="H12" s="71">
        <v>60000</v>
      </c>
      <c r="I12" s="71">
        <v>200000</v>
      </c>
      <c r="J12" s="71">
        <v>200000</v>
      </c>
      <c r="K12" s="71">
        <v>70000</v>
      </c>
      <c r="L12" s="71">
        <v>150000</v>
      </c>
      <c r="M12" s="76">
        <v>120000</v>
      </c>
    </row>
    <row r="13" spans="1:13" x14ac:dyDescent="0.25">
      <c r="B13" s="11">
        <v>2020</v>
      </c>
      <c r="C13" s="14" t="s">
        <v>41</v>
      </c>
      <c r="D13" s="71">
        <v>24207.128326322756</v>
      </c>
      <c r="E13" s="71" t="s">
        <v>171</v>
      </c>
      <c r="F13" s="71" t="s">
        <v>250</v>
      </c>
      <c r="G13" s="71" t="s">
        <v>171</v>
      </c>
      <c r="H13" s="71">
        <v>150000</v>
      </c>
      <c r="I13" s="71">
        <v>190000</v>
      </c>
      <c r="J13" s="71">
        <v>200000</v>
      </c>
      <c r="K13" s="71">
        <v>80000</v>
      </c>
      <c r="L13" s="71">
        <v>150000</v>
      </c>
      <c r="M13" s="76">
        <v>60000</v>
      </c>
    </row>
    <row r="14" spans="1:13" x14ac:dyDescent="0.25">
      <c r="B14" s="11">
        <v>2020</v>
      </c>
      <c r="C14" s="14" t="s">
        <v>42</v>
      </c>
      <c r="D14" s="71">
        <v>7619.8918189261431</v>
      </c>
      <c r="E14" s="71" t="s">
        <v>171</v>
      </c>
      <c r="F14" s="71" t="s">
        <v>250</v>
      </c>
      <c r="G14" s="71" t="s">
        <v>171</v>
      </c>
      <c r="H14" s="71">
        <v>75000</v>
      </c>
      <c r="I14" s="71">
        <v>200000</v>
      </c>
      <c r="J14" s="71">
        <v>200000</v>
      </c>
      <c r="K14" s="71">
        <v>80000</v>
      </c>
      <c r="L14" s="71">
        <v>160000</v>
      </c>
      <c r="M14" s="76">
        <v>100000</v>
      </c>
    </row>
    <row r="15" spans="1:13" x14ac:dyDescent="0.25">
      <c r="B15" s="11">
        <v>2020</v>
      </c>
      <c r="C15" s="14" t="s">
        <v>43</v>
      </c>
      <c r="D15" s="71">
        <v>5557.7977396038868</v>
      </c>
      <c r="E15" s="71" t="s">
        <v>171</v>
      </c>
      <c r="F15" s="71" t="s">
        <v>250</v>
      </c>
      <c r="G15" s="71" t="s">
        <v>171</v>
      </c>
      <c r="H15" s="71">
        <v>75000</v>
      </c>
      <c r="I15" s="71">
        <v>130000</v>
      </c>
      <c r="J15" s="71">
        <v>190000</v>
      </c>
      <c r="K15" s="71">
        <v>80000</v>
      </c>
      <c r="L15" s="71">
        <v>150000</v>
      </c>
      <c r="M15" s="76">
        <v>150000</v>
      </c>
    </row>
    <row r="16" spans="1:13" x14ac:dyDescent="0.25">
      <c r="B16" s="11">
        <v>2020</v>
      </c>
      <c r="C16" s="14" t="s">
        <v>44</v>
      </c>
      <c r="D16" s="71">
        <v>5488.6925615981972</v>
      </c>
      <c r="E16" s="71" t="s">
        <v>171</v>
      </c>
      <c r="F16" s="71" t="s">
        <v>250</v>
      </c>
      <c r="G16" s="71" t="s">
        <v>171</v>
      </c>
      <c r="H16" s="71">
        <v>75000</v>
      </c>
      <c r="I16" s="71">
        <v>100000</v>
      </c>
      <c r="J16" s="71">
        <v>210000</v>
      </c>
      <c r="K16" s="71">
        <v>80000</v>
      </c>
      <c r="L16" s="71">
        <v>150000</v>
      </c>
      <c r="M16" s="76">
        <v>150000</v>
      </c>
    </row>
    <row r="17" spans="2:13" ht="15.75" thickBot="1" x14ac:dyDescent="0.3">
      <c r="B17" s="15">
        <v>2020</v>
      </c>
      <c r="C17" s="16" t="s">
        <v>45</v>
      </c>
      <c r="D17" s="81">
        <v>4990.1951574831837</v>
      </c>
      <c r="E17" s="81" t="s">
        <v>171</v>
      </c>
      <c r="F17" s="81" t="s">
        <v>250</v>
      </c>
      <c r="G17" s="81" t="s">
        <v>171</v>
      </c>
      <c r="H17" s="81">
        <v>150000</v>
      </c>
      <c r="I17" s="81">
        <v>100000</v>
      </c>
      <c r="J17" s="81">
        <v>210000</v>
      </c>
      <c r="K17" s="81">
        <v>80000</v>
      </c>
      <c r="L17" s="81">
        <v>150000</v>
      </c>
      <c r="M17" s="77">
        <v>150000</v>
      </c>
    </row>
    <row r="20" spans="2:13" x14ac:dyDescent="0.25">
      <c r="I20" s="71"/>
    </row>
  </sheetData>
  <mergeCells count="3">
    <mergeCell ref="A1:E1"/>
    <mergeCell ref="B4:B5"/>
    <mergeCell ref="C4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BA16-3850-49F5-B8FA-82A869BD18E0}">
  <sheetPr codeName="Hoja3"/>
  <dimension ref="A1:H18"/>
  <sheetViews>
    <sheetView showGridLines="0" workbookViewId="0">
      <pane ySplit="4" topLeftCell="A5" activePane="bottomLeft" state="frozen"/>
      <selection pane="bottomLeft" activeCell="E8" sqref="E8"/>
    </sheetView>
  </sheetViews>
  <sheetFormatPr baseColWidth="10" defaultRowHeight="15" x14ac:dyDescent="0.25"/>
  <cols>
    <col min="2" max="2" width="10.42578125" bestFit="1" customWidth="1"/>
    <col min="3" max="3" width="22.5703125" bestFit="1" customWidth="1"/>
    <col min="4" max="4" width="11.5703125" bestFit="1" customWidth="1"/>
    <col min="5" max="5" width="19.42578125" bestFit="1" customWidth="1"/>
    <col min="6" max="6" width="17.7109375" bestFit="1" customWidth="1"/>
    <col min="7" max="7" width="16.42578125" bestFit="1" customWidth="1"/>
  </cols>
  <sheetData>
    <row r="1" spans="1:8" ht="21" x14ac:dyDescent="0.25">
      <c r="A1" s="146" t="s">
        <v>32</v>
      </c>
      <c r="B1" s="146"/>
      <c r="C1" s="146"/>
      <c r="D1" s="146"/>
      <c r="E1" s="146"/>
    </row>
    <row r="3" spans="1:8" ht="15.75" thickBot="1" x14ac:dyDescent="0.3"/>
    <row r="4" spans="1:8" ht="29.25" thickBot="1" x14ac:dyDescent="0.3">
      <c r="B4" s="17" t="s">
        <v>34</v>
      </c>
      <c r="C4" s="9" t="s">
        <v>17</v>
      </c>
      <c r="D4" s="9" t="s">
        <v>4</v>
      </c>
      <c r="E4" s="9" t="s">
        <v>18</v>
      </c>
      <c r="F4" s="9" t="s">
        <v>19</v>
      </c>
      <c r="G4" s="10" t="s">
        <v>20</v>
      </c>
    </row>
    <row r="5" spans="1:8" x14ac:dyDescent="0.25">
      <c r="B5" s="126" t="s">
        <v>9</v>
      </c>
      <c r="C5" s="127" t="s">
        <v>261</v>
      </c>
      <c r="D5" s="127">
        <v>43728</v>
      </c>
      <c r="E5" s="128" t="s">
        <v>262</v>
      </c>
      <c r="F5" s="129">
        <v>91.769217806226209</v>
      </c>
      <c r="G5" s="130" t="s">
        <v>29</v>
      </c>
    </row>
    <row r="6" spans="1:8" x14ac:dyDescent="0.25">
      <c r="B6" s="126" t="s">
        <v>9</v>
      </c>
      <c r="C6" s="127" t="s">
        <v>263</v>
      </c>
      <c r="D6" s="127">
        <v>43756</v>
      </c>
      <c r="E6" s="128" t="s">
        <v>263</v>
      </c>
      <c r="F6" s="129">
        <v>22.910556505365879</v>
      </c>
      <c r="G6" s="130" t="s">
        <v>31</v>
      </c>
    </row>
    <row r="7" spans="1:8" x14ac:dyDescent="0.25">
      <c r="B7" s="126" t="s">
        <v>9</v>
      </c>
      <c r="C7" s="127" t="s">
        <v>264</v>
      </c>
      <c r="D7" s="127">
        <v>43788</v>
      </c>
      <c r="E7" s="128" t="s">
        <v>262</v>
      </c>
      <c r="F7" s="129">
        <v>92.469746186426406</v>
      </c>
      <c r="G7" s="130" t="s">
        <v>29</v>
      </c>
    </row>
    <row r="8" spans="1:8" x14ac:dyDescent="0.25">
      <c r="B8" s="126" t="s">
        <v>9</v>
      </c>
      <c r="C8" s="127" t="s">
        <v>263</v>
      </c>
      <c r="D8" s="127">
        <v>43822</v>
      </c>
      <c r="E8" s="128" t="s">
        <v>263</v>
      </c>
      <c r="F8" s="129">
        <v>74.666812500000006</v>
      </c>
      <c r="G8" s="130" t="s">
        <v>30</v>
      </c>
    </row>
    <row r="9" spans="1:8" x14ac:dyDescent="0.25">
      <c r="B9" s="126" t="s">
        <v>65</v>
      </c>
      <c r="C9" s="127" t="s">
        <v>66</v>
      </c>
      <c r="D9" s="127">
        <v>43722</v>
      </c>
      <c r="E9" s="128" t="s">
        <v>67</v>
      </c>
      <c r="F9" s="129">
        <v>82.643849200000005</v>
      </c>
      <c r="G9" s="130" t="s">
        <v>68</v>
      </c>
      <c r="H9" s="19"/>
    </row>
    <row r="10" spans="1:8" ht="15.75" thickBot="1" x14ac:dyDescent="0.3">
      <c r="B10" s="131" t="s">
        <v>65</v>
      </c>
      <c r="C10" s="132" t="s">
        <v>125</v>
      </c>
      <c r="D10" s="132">
        <v>43766</v>
      </c>
      <c r="E10" s="133" t="s">
        <v>67</v>
      </c>
      <c r="F10" s="134">
        <v>85.982633611335999</v>
      </c>
      <c r="G10" s="135" t="s">
        <v>68</v>
      </c>
      <c r="H10" s="19"/>
    </row>
    <row r="11" spans="1:8" x14ac:dyDescent="0.25">
      <c r="H11" s="19"/>
    </row>
    <row r="18" spans="5:5" x14ac:dyDescent="0.25">
      <c r="E18" s="85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88FD-3749-4C62-B5E1-C094C2115131}">
  <sheetPr codeName="Hoja12"/>
  <dimension ref="A1:K18"/>
  <sheetViews>
    <sheetView showGridLines="0" workbookViewId="0">
      <selection activeCell="M14" sqref="M14"/>
    </sheetView>
  </sheetViews>
  <sheetFormatPr baseColWidth="10" defaultRowHeight="15" x14ac:dyDescent="0.25"/>
  <cols>
    <col min="4" max="4" width="10.140625" style="74" bestFit="1" customWidth="1"/>
    <col min="5" max="5" width="9" style="74" bestFit="1" customWidth="1"/>
    <col min="6" max="6" width="10.140625" style="74" bestFit="1" customWidth="1"/>
    <col min="7" max="9" width="10.42578125" style="74" bestFit="1" customWidth="1"/>
  </cols>
  <sheetData>
    <row r="1" spans="1:11" ht="21" x14ac:dyDescent="0.25">
      <c r="A1" s="84" t="s">
        <v>137</v>
      </c>
      <c r="B1" s="84"/>
      <c r="C1" s="84"/>
      <c r="D1" s="84"/>
      <c r="E1" s="84"/>
      <c r="F1" s="84"/>
      <c r="G1" s="84"/>
      <c r="H1" s="84"/>
    </row>
    <row r="3" spans="1:11" ht="15.75" thickBot="1" x14ac:dyDescent="0.3"/>
    <row r="4" spans="1:11" ht="15.75" thickBot="1" x14ac:dyDescent="0.3">
      <c r="B4" s="147" t="s">
        <v>35</v>
      </c>
      <c r="C4" s="149" t="s">
        <v>36</v>
      </c>
      <c r="D4" s="69" t="s">
        <v>65</v>
      </c>
      <c r="E4" s="69" t="s">
        <v>65</v>
      </c>
      <c r="F4" s="69" t="s">
        <v>65</v>
      </c>
      <c r="G4" s="69" t="s">
        <v>9</v>
      </c>
      <c r="H4" s="69" t="s">
        <v>9</v>
      </c>
      <c r="I4" s="72" t="s">
        <v>9</v>
      </c>
    </row>
    <row r="5" spans="1:11" ht="15.75" thickBot="1" x14ac:dyDescent="0.3">
      <c r="B5" s="148"/>
      <c r="C5" s="150"/>
      <c r="D5" s="70" t="s">
        <v>16</v>
      </c>
      <c r="E5" s="70" t="s">
        <v>151</v>
      </c>
      <c r="F5" s="70" t="s">
        <v>157</v>
      </c>
      <c r="G5" s="70" t="s">
        <v>157</v>
      </c>
      <c r="H5" s="70" t="s">
        <v>158</v>
      </c>
      <c r="I5" s="73" t="s">
        <v>90</v>
      </c>
    </row>
    <row r="6" spans="1:11" x14ac:dyDescent="0.25">
      <c r="B6" s="11">
        <v>2019</v>
      </c>
      <c r="C6" s="14" t="s">
        <v>46</v>
      </c>
      <c r="D6" s="71">
        <v>49500000</v>
      </c>
      <c r="E6" s="71">
        <v>1240000</v>
      </c>
      <c r="F6" s="71">
        <v>53245949.555390239</v>
      </c>
      <c r="G6" s="71">
        <v>0</v>
      </c>
      <c r="H6" s="71">
        <v>26701927.0038331</v>
      </c>
      <c r="I6" s="76">
        <v>38677528.180062003</v>
      </c>
      <c r="K6" s="85"/>
    </row>
    <row r="7" spans="1:11" x14ac:dyDescent="0.25">
      <c r="B7" s="11">
        <v>2019</v>
      </c>
      <c r="C7" s="14" t="s">
        <v>47</v>
      </c>
      <c r="D7" s="71">
        <v>24300000</v>
      </c>
      <c r="E7" s="71">
        <v>1080000</v>
      </c>
      <c r="F7" s="71">
        <v>3322150.5159544572</v>
      </c>
      <c r="G7" s="71">
        <v>0</v>
      </c>
      <c r="H7" s="71">
        <v>21612507.317915041</v>
      </c>
      <c r="I7" s="76">
        <v>21425736.050549999</v>
      </c>
      <c r="K7" s="85"/>
    </row>
    <row r="8" spans="1:11" x14ac:dyDescent="0.25">
      <c r="B8" s="11">
        <v>2019</v>
      </c>
      <c r="C8" s="14" t="s">
        <v>48</v>
      </c>
      <c r="D8" s="71">
        <v>0</v>
      </c>
      <c r="E8" s="71">
        <v>0</v>
      </c>
      <c r="F8" s="71">
        <v>3286012.6898439266</v>
      </c>
      <c r="G8" s="71">
        <v>0</v>
      </c>
      <c r="H8" s="71">
        <v>16453207.797907036</v>
      </c>
      <c r="I8" s="76">
        <v>45459059.167512</v>
      </c>
      <c r="K8" s="85"/>
    </row>
    <row r="9" spans="1:11" x14ac:dyDescent="0.25">
      <c r="B9" s="11">
        <v>2019</v>
      </c>
      <c r="C9" s="14" t="s">
        <v>37</v>
      </c>
      <c r="D9" s="71">
        <v>0</v>
      </c>
      <c r="E9" s="71">
        <v>0</v>
      </c>
      <c r="F9" s="71">
        <v>3057684.7792456569</v>
      </c>
      <c r="G9" s="71">
        <v>0</v>
      </c>
      <c r="H9" s="71">
        <v>19442577.527817465</v>
      </c>
      <c r="I9" s="76">
        <v>16126021.405565999</v>
      </c>
      <c r="K9" s="85"/>
    </row>
    <row r="10" spans="1:11" x14ac:dyDescent="0.25">
      <c r="B10" s="11">
        <v>2019</v>
      </c>
      <c r="C10" s="14" t="s">
        <v>38</v>
      </c>
      <c r="D10" s="71">
        <v>35700000</v>
      </c>
      <c r="E10" s="71">
        <v>0</v>
      </c>
      <c r="F10" s="71" t="s">
        <v>249</v>
      </c>
      <c r="G10" s="71">
        <v>0</v>
      </c>
      <c r="H10" s="71">
        <v>37248750</v>
      </c>
      <c r="I10" s="76">
        <v>0</v>
      </c>
      <c r="K10" s="85"/>
    </row>
    <row r="11" spans="1:11" x14ac:dyDescent="0.25">
      <c r="B11" s="11">
        <v>2020</v>
      </c>
      <c r="C11" s="14" t="s">
        <v>39</v>
      </c>
      <c r="D11" s="71">
        <v>44700000</v>
      </c>
      <c r="E11" s="71">
        <v>0</v>
      </c>
      <c r="F11" s="71" t="s">
        <v>249</v>
      </c>
      <c r="G11" s="71">
        <v>0</v>
      </c>
      <c r="H11" s="71">
        <v>37248750</v>
      </c>
      <c r="I11" s="76">
        <v>0</v>
      </c>
    </row>
    <row r="12" spans="1:11" x14ac:dyDescent="0.25">
      <c r="B12" s="11">
        <v>2020</v>
      </c>
      <c r="C12" s="14" t="s">
        <v>40</v>
      </c>
      <c r="D12" s="71">
        <v>43300000</v>
      </c>
      <c r="E12" s="71">
        <v>0</v>
      </c>
      <c r="F12" s="71" t="s">
        <v>249</v>
      </c>
      <c r="G12" s="71">
        <v>0</v>
      </c>
      <c r="H12" s="71">
        <v>37248750</v>
      </c>
      <c r="I12" s="76">
        <v>0</v>
      </c>
    </row>
    <row r="13" spans="1:11" x14ac:dyDescent="0.25">
      <c r="B13" s="11">
        <v>2020</v>
      </c>
      <c r="C13" s="14" t="s">
        <v>41</v>
      </c>
      <c r="D13" s="71">
        <v>46600000</v>
      </c>
      <c r="E13" s="71">
        <v>0</v>
      </c>
      <c r="F13" s="71" t="s">
        <v>249</v>
      </c>
      <c r="G13" s="71">
        <v>0</v>
      </c>
      <c r="H13" s="71">
        <v>37248750</v>
      </c>
      <c r="I13" s="76">
        <v>0</v>
      </c>
    </row>
    <row r="14" spans="1:11" x14ac:dyDescent="0.25">
      <c r="B14" s="11">
        <v>2020</v>
      </c>
      <c r="C14" s="14" t="s">
        <v>42</v>
      </c>
      <c r="D14" s="71">
        <v>42700000</v>
      </c>
      <c r="E14" s="71">
        <v>0</v>
      </c>
      <c r="F14" s="71" t="s">
        <v>249</v>
      </c>
      <c r="G14" s="71">
        <v>0</v>
      </c>
      <c r="H14" s="71">
        <v>37248750</v>
      </c>
      <c r="I14" s="76">
        <v>0</v>
      </c>
    </row>
    <row r="15" spans="1:11" x14ac:dyDescent="0.25">
      <c r="B15" s="11">
        <v>2020</v>
      </c>
      <c r="C15" s="14" t="s">
        <v>248</v>
      </c>
      <c r="D15" s="71">
        <v>6850000</v>
      </c>
      <c r="E15" s="71">
        <v>0</v>
      </c>
      <c r="F15" s="71" t="s">
        <v>249</v>
      </c>
      <c r="G15" s="71">
        <v>0</v>
      </c>
      <c r="H15" s="71">
        <v>37248750</v>
      </c>
      <c r="I15" s="76">
        <v>0</v>
      </c>
    </row>
    <row r="16" spans="1:11" x14ac:dyDescent="0.25">
      <c r="B16" s="11">
        <v>2020</v>
      </c>
      <c r="C16" s="14" t="s">
        <v>175</v>
      </c>
      <c r="D16" s="71">
        <v>46500000</v>
      </c>
      <c r="E16" s="71">
        <v>0</v>
      </c>
      <c r="F16" s="71" t="s">
        <v>249</v>
      </c>
      <c r="G16" s="71">
        <v>0</v>
      </c>
      <c r="H16" s="71">
        <v>37248750</v>
      </c>
      <c r="I16" s="76">
        <v>0</v>
      </c>
    </row>
    <row r="17" spans="2:9" ht="15.75" thickBot="1" x14ac:dyDescent="0.3">
      <c r="B17" s="15">
        <v>2020</v>
      </c>
      <c r="C17" s="16" t="s">
        <v>45</v>
      </c>
      <c r="D17" s="81">
        <v>0</v>
      </c>
      <c r="E17" s="81">
        <v>0</v>
      </c>
      <c r="F17" s="81" t="s">
        <v>249</v>
      </c>
      <c r="G17" s="81">
        <v>0</v>
      </c>
      <c r="H17" s="81">
        <v>37248750</v>
      </c>
      <c r="I17" s="77">
        <v>0</v>
      </c>
    </row>
    <row r="18" spans="2:9" x14ac:dyDescent="0.25">
      <c r="C18" s="25"/>
    </row>
  </sheetData>
  <mergeCells count="2">
    <mergeCell ref="B4:B5"/>
    <mergeCell ref="C4: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BE46-546A-4B4B-BE9F-0AC25CFD9DB9}">
  <sheetPr codeName="Hoja4"/>
  <dimension ref="A1:I61"/>
  <sheetViews>
    <sheetView showGridLines="0" zoomScaleNormal="100" workbookViewId="0">
      <selection activeCell="M20" sqref="M20"/>
    </sheetView>
  </sheetViews>
  <sheetFormatPr baseColWidth="10" defaultRowHeight="15" x14ac:dyDescent="0.25"/>
  <cols>
    <col min="2" max="2" width="9.140625" bestFit="1" customWidth="1"/>
    <col min="3" max="3" width="10.42578125" bestFit="1" customWidth="1"/>
    <col min="4" max="4" width="9.5703125" bestFit="1" customWidth="1"/>
    <col min="5" max="5" width="17.85546875" bestFit="1" customWidth="1"/>
    <col min="6" max="6" width="13" customWidth="1"/>
  </cols>
  <sheetData>
    <row r="1" spans="1:6" ht="21" x14ac:dyDescent="0.25">
      <c r="A1" s="146" t="s">
        <v>69</v>
      </c>
      <c r="B1" s="146"/>
      <c r="C1" s="146"/>
      <c r="D1" s="146"/>
      <c r="E1" s="146"/>
      <c r="F1" s="146"/>
    </row>
    <row r="3" spans="1:6" ht="15.75" thickBot="1" x14ac:dyDescent="0.3"/>
    <row r="4" spans="1:6" ht="15.75" thickBot="1" x14ac:dyDescent="0.3">
      <c r="B4" s="17" t="s">
        <v>34</v>
      </c>
      <c r="C4" s="9" t="s">
        <v>70</v>
      </c>
      <c r="D4" s="9" t="s">
        <v>8</v>
      </c>
      <c r="E4" s="20" t="s">
        <v>71</v>
      </c>
      <c r="F4" s="13"/>
    </row>
    <row r="5" spans="1:6" x14ac:dyDescent="0.25">
      <c r="B5" s="11"/>
      <c r="C5" s="12"/>
      <c r="D5" s="13"/>
      <c r="E5" s="21"/>
    </row>
    <row r="6" spans="1:6" x14ac:dyDescent="0.25">
      <c r="B6" s="11"/>
      <c r="C6" s="12"/>
      <c r="D6" s="13"/>
      <c r="E6" s="21"/>
    </row>
    <row r="7" spans="1:6" x14ac:dyDescent="0.25">
      <c r="B7" s="11"/>
      <c r="C7" s="12"/>
      <c r="D7" s="13"/>
      <c r="E7" s="21"/>
    </row>
    <row r="8" spans="1:6" x14ac:dyDescent="0.25">
      <c r="B8" s="11"/>
      <c r="C8" s="12"/>
      <c r="D8" s="13"/>
      <c r="E8" s="21"/>
    </row>
    <row r="9" spans="1:6" x14ac:dyDescent="0.25">
      <c r="B9" s="11"/>
      <c r="C9" s="12"/>
      <c r="D9" s="13"/>
      <c r="E9" s="21"/>
    </row>
    <row r="10" spans="1:6" x14ac:dyDescent="0.25">
      <c r="B10" s="11"/>
      <c r="C10" s="12"/>
      <c r="D10" s="13"/>
      <c r="E10" s="21"/>
    </row>
    <row r="11" spans="1:6" x14ac:dyDescent="0.25">
      <c r="B11" s="11"/>
      <c r="C11" s="12"/>
      <c r="D11" s="13"/>
      <c r="E11" s="21"/>
    </row>
    <row r="12" spans="1:6" x14ac:dyDescent="0.25">
      <c r="B12" s="11"/>
      <c r="C12" s="12"/>
      <c r="D12" s="13"/>
      <c r="E12" s="21"/>
    </row>
    <row r="13" spans="1:6" x14ac:dyDescent="0.25">
      <c r="B13" s="11"/>
      <c r="C13" s="12"/>
      <c r="D13" s="13"/>
      <c r="E13" s="21"/>
    </row>
    <row r="14" spans="1:6" x14ac:dyDescent="0.25">
      <c r="B14" s="11"/>
      <c r="C14" s="12"/>
      <c r="D14" s="13"/>
      <c r="E14" s="21"/>
    </row>
    <row r="15" spans="1:6" x14ac:dyDescent="0.25">
      <c r="B15" s="11"/>
      <c r="C15" s="12"/>
      <c r="D15" s="13"/>
      <c r="E15" s="21"/>
    </row>
    <row r="16" spans="1:6" x14ac:dyDescent="0.25">
      <c r="B16" s="11"/>
      <c r="C16" s="12"/>
      <c r="D16" s="13"/>
      <c r="E16" s="21"/>
    </row>
    <row r="17" spans="2:9" x14ac:dyDescent="0.25">
      <c r="B17" s="11"/>
      <c r="C17" s="12"/>
      <c r="D17" s="13"/>
      <c r="E17" s="21"/>
    </row>
    <row r="18" spans="2:9" x14ac:dyDescent="0.25">
      <c r="B18" s="11"/>
      <c r="C18" s="12"/>
      <c r="D18" s="13"/>
      <c r="E18" s="21"/>
    </row>
    <row r="19" spans="2:9" x14ac:dyDescent="0.25">
      <c r="B19" s="11"/>
      <c r="C19" s="12"/>
      <c r="D19" s="13"/>
      <c r="E19" s="21"/>
    </row>
    <row r="20" spans="2:9" x14ac:dyDescent="0.25">
      <c r="B20" s="11"/>
      <c r="C20" s="12"/>
      <c r="D20" s="13"/>
      <c r="E20" s="21"/>
    </row>
    <row r="21" spans="2:9" x14ac:dyDescent="0.25">
      <c r="B21" s="11"/>
      <c r="C21" s="12"/>
      <c r="D21" s="13"/>
      <c r="E21" s="21"/>
    </row>
    <row r="22" spans="2:9" x14ac:dyDescent="0.25">
      <c r="B22" s="11"/>
      <c r="C22" s="12"/>
      <c r="D22" s="13"/>
      <c r="E22" s="21"/>
      <c r="I22" s="25"/>
    </row>
    <row r="23" spans="2:9" x14ac:dyDescent="0.25">
      <c r="B23" s="11"/>
      <c r="C23" s="12"/>
      <c r="D23" s="13"/>
      <c r="E23" s="21"/>
    </row>
    <row r="24" spans="2:9" x14ac:dyDescent="0.25">
      <c r="B24" s="11"/>
      <c r="C24" s="12"/>
      <c r="D24" s="13"/>
      <c r="E24" s="21"/>
    </row>
    <row r="25" spans="2:9" x14ac:dyDescent="0.25">
      <c r="B25" s="11"/>
      <c r="C25" s="12"/>
      <c r="D25" s="13"/>
      <c r="E25" s="21"/>
    </row>
    <row r="26" spans="2:9" x14ac:dyDescent="0.25">
      <c r="B26" s="11"/>
      <c r="C26" s="12"/>
      <c r="D26" s="13"/>
      <c r="E26" s="21"/>
    </row>
    <row r="27" spans="2:9" x14ac:dyDescent="0.25">
      <c r="B27" s="11"/>
      <c r="C27" s="12"/>
      <c r="D27" s="13"/>
      <c r="E27" s="21"/>
    </row>
    <row r="28" spans="2:9" x14ac:dyDescent="0.25">
      <c r="B28" s="11"/>
      <c r="C28" s="12"/>
      <c r="D28" s="13"/>
      <c r="E28" s="21"/>
    </row>
    <row r="29" spans="2:9" x14ac:dyDescent="0.25">
      <c r="B29" s="11"/>
      <c r="C29" s="12"/>
      <c r="D29" s="13"/>
      <c r="E29" s="21"/>
    </row>
    <row r="30" spans="2:9" x14ac:dyDescent="0.25">
      <c r="B30" s="11"/>
      <c r="C30" s="12"/>
      <c r="D30" s="13"/>
      <c r="E30" s="21"/>
    </row>
    <row r="31" spans="2:9" x14ac:dyDescent="0.25">
      <c r="B31" s="11"/>
      <c r="C31" s="12"/>
      <c r="D31" s="13"/>
      <c r="E31" s="21"/>
    </row>
    <row r="32" spans="2:9" x14ac:dyDescent="0.25">
      <c r="B32" s="11"/>
      <c r="C32" s="12"/>
      <c r="D32" s="13"/>
      <c r="E32" s="21"/>
    </row>
    <row r="33" spans="2:5" x14ac:dyDescent="0.25">
      <c r="B33" s="11"/>
      <c r="C33" s="12"/>
      <c r="D33" s="13"/>
      <c r="E33" s="21"/>
    </row>
    <row r="34" spans="2:5" x14ac:dyDescent="0.25">
      <c r="B34" s="11"/>
      <c r="C34" s="12"/>
      <c r="D34" s="13"/>
      <c r="E34" s="21"/>
    </row>
    <row r="35" spans="2:5" x14ac:dyDescent="0.25">
      <c r="B35" s="11"/>
      <c r="C35" s="12"/>
      <c r="D35" s="13"/>
      <c r="E35" s="21"/>
    </row>
    <row r="36" spans="2:5" x14ac:dyDescent="0.25">
      <c r="B36" s="11"/>
      <c r="C36" s="12"/>
      <c r="D36" s="13"/>
      <c r="E36" s="21"/>
    </row>
    <row r="37" spans="2:5" x14ac:dyDescent="0.25">
      <c r="B37" s="11"/>
      <c r="C37" s="12"/>
      <c r="D37" s="13"/>
      <c r="E37" s="21"/>
    </row>
    <row r="38" spans="2:5" x14ac:dyDescent="0.25">
      <c r="B38" s="11"/>
      <c r="C38" s="12"/>
      <c r="D38" s="13"/>
      <c r="E38" s="21"/>
    </row>
    <row r="39" spans="2:5" x14ac:dyDescent="0.25">
      <c r="B39" s="11"/>
      <c r="C39" s="12"/>
      <c r="D39" s="13"/>
      <c r="E39" s="21"/>
    </row>
    <row r="40" spans="2:5" x14ac:dyDescent="0.25">
      <c r="B40" s="11"/>
      <c r="C40" s="12"/>
      <c r="D40" s="13"/>
      <c r="E40" s="21"/>
    </row>
    <row r="41" spans="2:5" x14ac:dyDescent="0.25">
      <c r="B41" s="11"/>
      <c r="C41" s="12"/>
      <c r="D41" s="13"/>
      <c r="E41" s="21"/>
    </row>
    <row r="42" spans="2:5" x14ac:dyDescent="0.25">
      <c r="B42" s="11"/>
      <c r="C42" s="12"/>
      <c r="D42" s="13"/>
      <c r="E42" s="21"/>
    </row>
    <row r="43" spans="2:5" x14ac:dyDescent="0.25">
      <c r="B43" s="11"/>
      <c r="C43" s="12"/>
      <c r="D43" s="13"/>
      <c r="E43" s="21"/>
    </row>
    <row r="44" spans="2:5" x14ac:dyDescent="0.25">
      <c r="B44" s="11"/>
      <c r="C44" s="12"/>
      <c r="D44" s="13"/>
      <c r="E44" s="21"/>
    </row>
    <row r="45" spans="2:5" x14ac:dyDescent="0.25">
      <c r="B45" s="11"/>
      <c r="C45" s="12"/>
      <c r="D45" s="13"/>
      <c r="E45" s="21"/>
    </row>
    <row r="46" spans="2:5" x14ac:dyDescent="0.25">
      <c r="B46" s="11"/>
      <c r="C46" s="12"/>
      <c r="D46" s="13"/>
      <c r="E46" s="21"/>
    </row>
    <row r="47" spans="2:5" x14ac:dyDescent="0.25">
      <c r="B47" s="11"/>
      <c r="C47" s="12"/>
      <c r="D47" s="13"/>
      <c r="E47" s="21"/>
    </row>
    <row r="48" spans="2:5" x14ac:dyDescent="0.25">
      <c r="B48" s="11"/>
      <c r="C48" s="12"/>
      <c r="D48" s="13"/>
      <c r="E48" s="21"/>
    </row>
    <row r="49" spans="2:5" x14ac:dyDescent="0.25">
      <c r="B49" s="11"/>
      <c r="C49" s="12"/>
      <c r="D49" s="13"/>
      <c r="E49" s="21"/>
    </row>
    <row r="50" spans="2:5" x14ac:dyDescent="0.25">
      <c r="B50" s="11"/>
      <c r="C50" s="12"/>
      <c r="D50" s="13"/>
      <c r="E50" s="21"/>
    </row>
    <row r="51" spans="2:5" x14ac:dyDescent="0.25">
      <c r="B51" s="11"/>
      <c r="C51" s="12"/>
      <c r="D51" s="13"/>
      <c r="E51" s="21"/>
    </row>
    <row r="52" spans="2:5" x14ac:dyDescent="0.25">
      <c r="B52" s="11"/>
      <c r="C52" s="12"/>
      <c r="D52" s="13"/>
      <c r="E52" s="21"/>
    </row>
    <row r="53" spans="2:5" x14ac:dyDescent="0.25">
      <c r="B53" s="11"/>
      <c r="C53" s="12"/>
      <c r="D53" s="13"/>
      <c r="E53" s="21"/>
    </row>
    <row r="54" spans="2:5" x14ac:dyDescent="0.25">
      <c r="B54" s="11"/>
      <c r="C54" s="12"/>
      <c r="D54" s="13"/>
      <c r="E54" s="21"/>
    </row>
    <row r="55" spans="2:5" x14ac:dyDescent="0.25">
      <c r="B55" s="11"/>
      <c r="C55" s="12"/>
      <c r="D55" s="13"/>
      <c r="E55" s="21"/>
    </row>
    <row r="56" spans="2:5" x14ac:dyDescent="0.25">
      <c r="B56" s="11"/>
      <c r="C56" s="12"/>
      <c r="D56" s="13"/>
      <c r="E56" s="21"/>
    </row>
    <row r="57" spans="2:5" x14ac:dyDescent="0.25">
      <c r="B57" s="11"/>
      <c r="C57" s="12"/>
      <c r="D57" s="13"/>
      <c r="E57" s="21"/>
    </row>
    <row r="58" spans="2:5" x14ac:dyDescent="0.25">
      <c r="B58" s="11"/>
      <c r="C58" s="12"/>
      <c r="D58" s="13"/>
      <c r="E58" s="21"/>
    </row>
    <row r="59" spans="2:5" x14ac:dyDescent="0.25">
      <c r="B59" s="11"/>
      <c r="C59" s="12"/>
      <c r="D59" s="13"/>
      <c r="E59" s="21"/>
    </row>
    <row r="60" spans="2:5" x14ac:dyDescent="0.25">
      <c r="B60" s="11"/>
      <c r="C60" s="12"/>
      <c r="D60" s="13"/>
      <c r="E60" s="21"/>
    </row>
    <row r="61" spans="2:5" x14ac:dyDescent="0.25">
      <c r="B61" s="11"/>
      <c r="C61" s="12"/>
      <c r="D61" s="13"/>
      <c r="E61" s="2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2FFF-CD28-42B1-9EEC-7BC90AC6F572}">
  <sheetPr codeName="Hoja7"/>
  <dimension ref="A1:Z63"/>
  <sheetViews>
    <sheetView showGridLines="0" zoomScale="70" zoomScaleNormal="70" workbookViewId="0">
      <selection activeCell="T7" sqref="T7:T16"/>
    </sheetView>
  </sheetViews>
  <sheetFormatPr baseColWidth="10" defaultColWidth="0" defaultRowHeight="0" customHeight="1" zeroHeight="1" x14ac:dyDescent="0.25"/>
  <cols>
    <col min="1" max="1" width="3" style="55" customWidth="1"/>
    <col min="2" max="2" width="16.42578125" style="55" customWidth="1"/>
    <col min="3" max="4" width="13.7109375" style="55" customWidth="1"/>
    <col min="5" max="5" width="17.42578125" style="55" bestFit="1" customWidth="1"/>
    <col min="6" max="6" width="15.28515625" style="55" bestFit="1" customWidth="1"/>
    <col min="7" max="7" width="22.28515625" style="55" bestFit="1" customWidth="1"/>
    <col min="8" max="8" width="27.7109375" style="55" customWidth="1"/>
    <col min="9" max="9" width="70.7109375" style="55" customWidth="1"/>
    <col min="10" max="10" width="4.28515625" style="55" customWidth="1"/>
    <col min="11" max="11" width="30.140625" style="55" customWidth="1"/>
    <col min="12" max="16" width="18.7109375" style="55" customWidth="1"/>
    <col min="17" max="17" width="70.7109375" style="55" customWidth="1"/>
    <col min="18" max="18" width="2.85546875" style="55" customWidth="1"/>
    <col min="19" max="24" width="18.7109375" style="55" customWidth="1"/>
    <col min="25" max="25" width="70.7109375" style="55" customWidth="1"/>
    <col min="26" max="26" width="11.42578125" style="55" customWidth="1"/>
    <col min="27" max="16384" width="11.42578125" style="55" hidden="1"/>
  </cols>
  <sheetData>
    <row r="1" spans="2:25" ht="17.25" thickBot="1" x14ac:dyDescent="0.3"/>
    <row r="2" spans="2:25" ht="60.75" customHeight="1" thickBot="1" x14ac:dyDescent="0.3">
      <c r="B2" s="56" t="s">
        <v>99</v>
      </c>
      <c r="C2" s="166" t="s">
        <v>53</v>
      </c>
      <c r="D2" s="167"/>
      <c r="E2" s="167"/>
      <c r="F2" s="167"/>
      <c r="G2" s="168"/>
    </row>
    <row r="3" spans="2:25" ht="60.75" customHeight="1" thickBot="1" x14ac:dyDescent="0.3">
      <c r="B3" s="56"/>
      <c r="C3" s="56"/>
      <c r="D3" s="56"/>
      <c r="E3" s="169" t="s">
        <v>100</v>
      </c>
      <c r="F3" s="169"/>
      <c r="G3" s="37" t="s">
        <v>101</v>
      </c>
      <c r="H3" s="46"/>
    </row>
    <row r="4" spans="2:25" ht="21" customHeight="1" x14ac:dyDescent="0.25">
      <c r="B4" s="165" t="s">
        <v>257</v>
      </c>
      <c r="C4" s="165"/>
      <c r="D4" s="165"/>
      <c r="E4" s="165"/>
      <c r="F4" s="57"/>
      <c r="G4" s="57"/>
      <c r="H4" s="57"/>
      <c r="I4" s="57"/>
      <c r="K4" s="165" t="s">
        <v>258</v>
      </c>
      <c r="L4" s="165"/>
      <c r="M4" s="165"/>
      <c r="N4" s="165"/>
      <c r="O4" s="25"/>
      <c r="P4" s="25"/>
      <c r="Q4" s="25"/>
      <c r="S4" s="165" t="s">
        <v>259</v>
      </c>
      <c r="T4" s="165"/>
      <c r="U4" s="165"/>
      <c r="V4" s="165"/>
      <c r="W4" s="165"/>
      <c r="X4" s="165"/>
      <c r="Y4" s="165"/>
    </row>
    <row r="5" spans="2:25" ht="21" customHeight="1" x14ac:dyDescent="0.25">
      <c r="B5" s="118"/>
      <c r="C5" s="118"/>
      <c r="D5" s="118"/>
      <c r="E5" s="118"/>
      <c r="F5" s="118"/>
      <c r="G5" s="57"/>
      <c r="H5" s="57"/>
      <c r="I5" s="57"/>
      <c r="K5" s="57"/>
      <c r="L5" s="118"/>
      <c r="M5" s="118"/>
      <c r="N5" s="118"/>
      <c r="O5" s="25"/>
      <c r="P5" s="25"/>
      <c r="Q5" s="25"/>
      <c r="S5" s="118"/>
      <c r="T5" s="118"/>
      <c r="U5" s="118"/>
      <c r="V5" s="118"/>
      <c r="W5" s="118"/>
      <c r="X5" s="118"/>
      <c r="Y5" s="118"/>
    </row>
    <row r="6" spans="2:25" s="116" customFormat="1" ht="70.5" customHeight="1" thickBot="1" x14ac:dyDescent="0.3">
      <c r="B6" s="114" t="s">
        <v>35</v>
      </c>
      <c r="C6" s="114" t="s">
        <v>36</v>
      </c>
      <c r="D6" s="114" t="s">
        <v>102</v>
      </c>
      <c r="E6" s="114" t="s">
        <v>103</v>
      </c>
      <c r="F6" s="114" t="s">
        <v>104</v>
      </c>
      <c r="G6" s="114" t="s">
        <v>105</v>
      </c>
      <c r="H6" s="114" t="s">
        <v>106</v>
      </c>
      <c r="I6" s="114" t="s">
        <v>107</v>
      </c>
      <c r="K6" s="58" t="s">
        <v>108</v>
      </c>
      <c r="L6" s="114" t="s">
        <v>109</v>
      </c>
      <c r="M6" s="114" t="s">
        <v>110</v>
      </c>
      <c r="N6" s="114" t="s">
        <v>104</v>
      </c>
      <c r="O6" s="114" t="s">
        <v>105</v>
      </c>
      <c r="P6" s="114" t="s">
        <v>106</v>
      </c>
      <c r="Q6" s="114" t="s">
        <v>107</v>
      </c>
      <c r="S6" s="114" t="s">
        <v>35</v>
      </c>
      <c r="T6" s="114" t="s">
        <v>36</v>
      </c>
      <c r="U6" s="114" t="s">
        <v>110</v>
      </c>
      <c r="V6" s="114" t="s">
        <v>104</v>
      </c>
      <c r="W6" s="114" t="s">
        <v>105</v>
      </c>
      <c r="X6" s="114" t="s">
        <v>106</v>
      </c>
      <c r="Y6" s="114" t="s">
        <v>107</v>
      </c>
    </row>
    <row r="7" spans="2:25" ht="22.5" customHeight="1" x14ac:dyDescent="0.25">
      <c r="B7" s="59">
        <v>2019</v>
      </c>
      <c r="C7" s="31" t="s">
        <v>46</v>
      </c>
      <c r="D7" s="59">
        <v>1</v>
      </c>
      <c r="E7" s="29">
        <v>1740000</v>
      </c>
      <c r="F7" s="111" t="s">
        <v>111</v>
      </c>
      <c r="G7" s="111" t="s">
        <v>112</v>
      </c>
      <c r="H7" s="123" t="s">
        <v>181</v>
      </c>
      <c r="I7" s="59"/>
      <c r="K7" s="31">
        <v>43739</v>
      </c>
      <c r="L7" s="31">
        <v>43745</v>
      </c>
      <c r="M7" s="29">
        <v>12180000</v>
      </c>
      <c r="N7" s="111" t="s">
        <v>111</v>
      </c>
      <c r="O7" s="111" t="s">
        <v>112</v>
      </c>
      <c r="P7" s="59" t="s">
        <v>181</v>
      </c>
      <c r="Q7" s="59"/>
      <c r="S7" s="59">
        <v>2019</v>
      </c>
      <c r="T7" s="31" t="s">
        <v>48</v>
      </c>
      <c r="U7" s="29">
        <v>52200000</v>
      </c>
      <c r="V7" s="111" t="s">
        <v>111</v>
      </c>
      <c r="W7" s="111" t="s">
        <v>112</v>
      </c>
      <c r="X7" s="59" t="s">
        <v>182</v>
      </c>
      <c r="Y7" s="59"/>
    </row>
    <row r="8" spans="2:25" ht="22.5" customHeight="1" x14ac:dyDescent="0.25">
      <c r="B8" s="111">
        <v>2019</v>
      </c>
      <c r="C8" s="31" t="s">
        <v>46</v>
      </c>
      <c r="D8" s="59">
        <v>2</v>
      </c>
      <c r="E8" s="29">
        <v>1740000</v>
      </c>
      <c r="F8" s="111" t="s">
        <v>111</v>
      </c>
      <c r="G8" s="111" t="s">
        <v>112</v>
      </c>
      <c r="H8" s="123" t="s">
        <v>181</v>
      </c>
      <c r="I8" s="59"/>
      <c r="K8" s="31">
        <v>43746</v>
      </c>
      <c r="L8" s="31">
        <v>43753</v>
      </c>
      <c r="M8" s="29">
        <v>13920000</v>
      </c>
      <c r="N8" s="111" t="s">
        <v>111</v>
      </c>
      <c r="O8" s="111" t="s">
        <v>112</v>
      </c>
      <c r="P8" s="59" t="s">
        <v>181</v>
      </c>
      <c r="Q8" s="59"/>
      <c r="S8" s="59">
        <v>2019</v>
      </c>
      <c r="T8" s="31" t="s">
        <v>37</v>
      </c>
      <c r="U8" s="29">
        <v>53940000</v>
      </c>
      <c r="V8" s="111" t="s">
        <v>111</v>
      </c>
      <c r="W8" s="111" t="s">
        <v>112</v>
      </c>
      <c r="X8" s="59" t="s">
        <v>183</v>
      </c>
      <c r="Y8" s="59"/>
    </row>
    <row r="9" spans="2:25" ht="22.5" customHeight="1" x14ac:dyDescent="0.25">
      <c r="B9" s="111">
        <v>2019</v>
      </c>
      <c r="C9" s="31" t="s">
        <v>46</v>
      </c>
      <c r="D9" s="59">
        <v>3</v>
      </c>
      <c r="E9" s="29">
        <v>1740000</v>
      </c>
      <c r="F9" s="111" t="s">
        <v>111</v>
      </c>
      <c r="G9" s="111" t="s">
        <v>112</v>
      </c>
      <c r="H9" s="123" t="s">
        <v>181</v>
      </c>
      <c r="I9" s="59"/>
      <c r="K9" s="31">
        <v>43754</v>
      </c>
      <c r="L9" s="31">
        <v>43761</v>
      </c>
      <c r="M9" s="49">
        <v>13920000</v>
      </c>
      <c r="N9" s="111" t="s">
        <v>111</v>
      </c>
      <c r="O9" s="111" t="s">
        <v>112</v>
      </c>
      <c r="P9" s="59" t="s">
        <v>181</v>
      </c>
      <c r="Q9" s="59"/>
      <c r="S9" s="59">
        <v>2020</v>
      </c>
      <c r="T9" s="31" t="s">
        <v>38</v>
      </c>
      <c r="U9" s="29">
        <v>53940000</v>
      </c>
      <c r="V9" s="111" t="s">
        <v>111</v>
      </c>
      <c r="W9" s="111" t="s">
        <v>112</v>
      </c>
      <c r="X9" s="59" t="s">
        <v>184</v>
      </c>
      <c r="Y9" s="59"/>
    </row>
    <row r="10" spans="2:25" ht="22.5" customHeight="1" thickBot="1" x14ac:dyDescent="0.3">
      <c r="B10" s="111">
        <v>2019</v>
      </c>
      <c r="C10" s="31" t="s">
        <v>46</v>
      </c>
      <c r="D10" s="59">
        <v>4</v>
      </c>
      <c r="E10" s="29">
        <v>1550000</v>
      </c>
      <c r="F10" s="111" t="s">
        <v>111</v>
      </c>
      <c r="G10" s="111" t="s">
        <v>112</v>
      </c>
      <c r="H10" s="123" t="s">
        <v>181</v>
      </c>
      <c r="I10" s="59"/>
      <c r="K10" s="60">
        <v>43762</v>
      </c>
      <c r="L10" s="60">
        <v>43769</v>
      </c>
      <c r="M10" s="50">
        <v>13920000</v>
      </c>
      <c r="N10" s="61" t="s">
        <v>111</v>
      </c>
      <c r="O10" s="61" t="s">
        <v>112</v>
      </c>
      <c r="P10" s="61" t="s">
        <v>181</v>
      </c>
      <c r="Q10" s="61"/>
      <c r="S10" s="59">
        <v>2020</v>
      </c>
      <c r="T10" s="31" t="s">
        <v>39</v>
      </c>
      <c r="U10" s="29">
        <v>50460000</v>
      </c>
      <c r="V10" s="111" t="s">
        <v>111</v>
      </c>
      <c r="W10" s="111" t="s">
        <v>112</v>
      </c>
      <c r="X10" s="59" t="s">
        <v>185</v>
      </c>
      <c r="Y10" s="59"/>
    </row>
    <row r="11" spans="2:25" ht="22.5" customHeight="1" thickBot="1" x14ac:dyDescent="0.3">
      <c r="B11" s="111">
        <v>2019</v>
      </c>
      <c r="C11" s="31" t="s">
        <v>46</v>
      </c>
      <c r="D11" s="59">
        <v>5</v>
      </c>
      <c r="E11" s="29">
        <v>850000</v>
      </c>
      <c r="F11" s="111" t="s">
        <v>111</v>
      </c>
      <c r="G11" s="111" t="s">
        <v>112</v>
      </c>
      <c r="H11" s="123" t="s">
        <v>181</v>
      </c>
      <c r="I11" s="59"/>
      <c r="K11" s="161" t="s">
        <v>113</v>
      </c>
      <c r="L11" s="161"/>
      <c r="M11" s="62">
        <v>53940000</v>
      </c>
      <c r="S11" s="59">
        <v>2020</v>
      </c>
      <c r="T11" s="31" t="s">
        <v>40</v>
      </c>
      <c r="U11" s="29">
        <v>53940000</v>
      </c>
      <c r="V11" s="111" t="s">
        <v>111</v>
      </c>
      <c r="W11" s="111" t="s">
        <v>112</v>
      </c>
      <c r="X11" s="59" t="s">
        <v>186</v>
      </c>
      <c r="Y11" s="59"/>
    </row>
    <row r="12" spans="2:25" ht="22.5" customHeight="1" x14ac:dyDescent="0.25">
      <c r="B12" s="111">
        <v>2019</v>
      </c>
      <c r="C12" s="31" t="s">
        <v>46</v>
      </c>
      <c r="D12" s="59">
        <v>6</v>
      </c>
      <c r="E12" s="29">
        <v>1000000</v>
      </c>
      <c r="F12" s="111" t="s">
        <v>111</v>
      </c>
      <c r="G12" s="111" t="s">
        <v>112</v>
      </c>
      <c r="H12" s="123" t="s">
        <v>181</v>
      </c>
      <c r="I12" s="59"/>
      <c r="K12" s="63"/>
      <c r="S12" s="59">
        <v>2020</v>
      </c>
      <c r="T12" s="31" t="s">
        <v>41</v>
      </c>
      <c r="U12" s="29">
        <v>52200000</v>
      </c>
      <c r="V12" s="111" t="s">
        <v>111</v>
      </c>
      <c r="W12" s="111" t="s">
        <v>112</v>
      </c>
      <c r="X12" s="59" t="s">
        <v>187</v>
      </c>
      <c r="Y12" s="59"/>
    </row>
    <row r="13" spans="2:25" ht="22.5" customHeight="1" x14ac:dyDescent="0.25">
      <c r="B13" s="111">
        <v>2019</v>
      </c>
      <c r="C13" s="31" t="s">
        <v>46</v>
      </c>
      <c r="D13" s="59">
        <v>7</v>
      </c>
      <c r="E13" s="29">
        <v>1740000</v>
      </c>
      <c r="F13" s="111" t="s">
        <v>111</v>
      </c>
      <c r="G13" s="111" t="s">
        <v>112</v>
      </c>
      <c r="H13" s="123" t="s">
        <v>181</v>
      </c>
      <c r="I13" s="59"/>
      <c r="S13" s="59">
        <v>2020</v>
      </c>
      <c r="T13" s="31" t="s">
        <v>42</v>
      </c>
      <c r="U13" s="29">
        <v>0</v>
      </c>
      <c r="V13" s="111"/>
      <c r="W13" s="111"/>
      <c r="X13" s="59"/>
      <c r="Y13" s="59"/>
    </row>
    <row r="14" spans="2:25" ht="22.5" customHeight="1" x14ac:dyDescent="0.25">
      <c r="B14" s="111">
        <v>2019</v>
      </c>
      <c r="C14" s="31" t="s">
        <v>46</v>
      </c>
      <c r="D14" s="59">
        <v>8</v>
      </c>
      <c r="E14" s="29">
        <v>1740000</v>
      </c>
      <c r="F14" s="111" t="s">
        <v>111</v>
      </c>
      <c r="G14" s="111" t="s">
        <v>112</v>
      </c>
      <c r="H14" s="123" t="s">
        <v>181</v>
      </c>
      <c r="I14" s="59"/>
      <c r="S14" s="59">
        <v>2020</v>
      </c>
      <c r="T14" s="31" t="s">
        <v>43</v>
      </c>
      <c r="U14" s="29">
        <v>0</v>
      </c>
      <c r="V14" s="111"/>
      <c r="W14" s="111"/>
      <c r="X14" s="59"/>
      <c r="Y14" s="59"/>
    </row>
    <row r="15" spans="2:25" ht="22.5" customHeight="1" x14ac:dyDescent="0.25">
      <c r="B15" s="111">
        <v>2019</v>
      </c>
      <c r="C15" s="31" t="s">
        <v>46</v>
      </c>
      <c r="D15" s="59">
        <v>9</v>
      </c>
      <c r="E15" s="29">
        <v>1740000</v>
      </c>
      <c r="F15" s="111" t="s">
        <v>111</v>
      </c>
      <c r="G15" s="111" t="s">
        <v>112</v>
      </c>
      <c r="H15" s="123" t="s">
        <v>181</v>
      </c>
      <c r="I15" s="59"/>
      <c r="S15" s="59">
        <v>2020</v>
      </c>
      <c r="T15" s="31" t="s">
        <v>44</v>
      </c>
      <c r="U15" s="29">
        <v>0</v>
      </c>
      <c r="V15" s="111"/>
      <c r="W15" s="111"/>
      <c r="X15" s="59"/>
      <c r="Y15" s="59"/>
    </row>
    <row r="16" spans="2:25" ht="22.5" customHeight="1" thickBot="1" x14ac:dyDescent="0.3">
      <c r="B16" s="111">
        <v>2019</v>
      </c>
      <c r="C16" s="31" t="s">
        <v>46</v>
      </c>
      <c r="D16" s="59">
        <v>10</v>
      </c>
      <c r="E16" s="29">
        <v>1740000</v>
      </c>
      <c r="F16" s="111" t="s">
        <v>111</v>
      </c>
      <c r="G16" s="111" t="s">
        <v>112</v>
      </c>
      <c r="H16" s="123" t="s">
        <v>181</v>
      </c>
      <c r="I16" s="59"/>
      <c r="S16" s="61">
        <v>2020</v>
      </c>
      <c r="T16" s="60" t="s">
        <v>45</v>
      </c>
      <c r="U16" s="64">
        <v>0</v>
      </c>
      <c r="V16" s="61"/>
      <c r="W16" s="61"/>
      <c r="X16" s="61"/>
      <c r="Y16" s="61"/>
    </row>
    <row r="17" spans="2:21" ht="22.5" customHeight="1" thickBot="1" x14ac:dyDescent="0.3">
      <c r="B17" s="111">
        <v>2019</v>
      </c>
      <c r="C17" s="31" t="s">
        <v>46</v>
      </c>
      <c r="D17" s="59">
        <v>11</v>
      </c>
      <c r="E17" s="29">
        <v>1740000</v>
      </c>
      <c r="F17" s="111" t="s">
        <v>111</v>
      </c>
      <c r="G17" s="111" t="s">
        <v>112</v>
      </c>
      <c r="H17" s="123" t="s">
        <v>181</v>
      </c>
      <c r="I17" s="59"/>
      <c r="S17" s="161" t="s">
        <v>114</v>
      </c>
      <c r="T17" s="161"/>
      <c r="U17" s="62">
        <v>316680000</v>
      </c>
    </row>
    <row r="18" spans="2:21" ht="22.5" customHeight="1" x14ac:dyDescent="0.25">
      <c r="B18" s="111">
        <v>2019</v>
      </c>
      <c r="C18" s="31" t="s">
        <v>46</v>
      </c>
      <c r="D18" s="59">
        <v>12</v>
      </c>
      <c r="E18" s="29">
        <v>1740000</v>
      </c>
      <c r="F18" s="111" t="s">
        <v>111</v>
      </c>
      <c r="G18" s="111" t="s">
        <v>112</v>
      </c>
      <c r="H18" s="123" t="s">
        <v>181</v>
      </c>
      <c r="I18" s="59"/>
    </row>
    <row r="19" spans="2:21" ht="22.5" customHeight="1" x14ac:dyDescent="0.25">
      <c r="B19" s="111">
        <v>2019</v>
      </c>
      <c r="C19" s="31" t="s">
        <v>46</v>
      </c>
      <c r="D19" s="59">
        <v>13</v>
      </c>
      <c r="E19" s="29">
        <v>1740000</v>
      </c>
      <c r="F19" s="111" t="s">
        <v>111</v>
      </c>
      <c r="G19" s="111" t="s">
        <v>112</v>
      </c>
      <c r="H19" s="123" t="s">
        <v>181</v>
      </c>
      <c r="I19" s="59"/>
    </row>
    <row r="20" spans="2:21" ht="22.5" customHeight="1" x14ac:dyDescent="0.25">
      <c r="B20" s="111">
        <v>2019</v>
      </c>
      <c r="C20" s="31" t="s">
        <v>46</v>
      </c>
      <c r="D20" s="59">
        <v>14</v>
      </c>
      <c r="E20" s="29">
        <v>1740000</v>
      </c>
      <c r="F20" s="111" t="s">
        <v>111</v>
      </c>
      <c r="G20" s="111" t="s">
        <v>112</v>
      </c>
      <c r="H20" s="123" t="s">
        <v>181</v>
      </c>
      <c r="I20" s="59"/>
    </row>
    <row r="21" spans="2:21" ht="22.5" customHeight="1" x14ac:dyDescent="0.25">
      <c r="B21" s="111">
        <v>2019</v>
      </c>
      <c r="C21" s="31" t="s">
        <v>46</v>
      </c>
      <c r="D21" s="59">
        <v>15</v>
      </c>
      <c r="E21" s="29">
        <v>1740000</v>
      </c>
      <c r="F21" s="111" t="s">
        <v>111</v>
      </c>
      <c r="G21" s="111" t="s">
        <v>112</v>
      </c>
      <c r="H21" s="123" t="s">
        <v>181</v>
      </c>
      <c r="I21" s="59"/>
    </row>
    <row r="22" spans="2:21" ht="22.5" customHeight="1" x14ac:dyDescent="0.25">
      <c r="B22" s="111">
        <v>2019</v>
      </c>
      <c r="C22" s="31" t="s">
        <v>46</v>
      </c>
      <c r="D22" s="59">
        <v>16</v>
      </c>
      <c r="E22" s="29">
        <v>1740000</v>
      </c>
      <c r="F22" s="111" t="s">
        <v>111</v>
      </c>
      <c r="G22" s="111" t="s">
        <v>112</v>
      </c>
      <c r="H22" s="123" t="s">
        <v>181</v>
      </c>
      <c r="I22" s="59"/>
    </row>
    <row r="23" spans="2:21" ht="22.5" customHeight="1" x14ac:dyDescent="0.25">
      <c r="B23" s="111">
        <v>2019</v>
      </c>
      <c r="C23" s="31" t="s">
        <v>46</v>
      </c>
      <c r="D23" s="59">
        <v>17</v>
      </c>
      <c r="E23" s="29">
        <v>1740000</v>
      </c>
      <c r="F23" s="111" t="s">
        <v>111</v>
      </c>
      <c r="G23" s="111" t="s">
        <v>112</v>
      </c>
      <c r="H23" s="123" t="s">
        <v>181</v>
      </c>
      <c r="I23" s="59"/>
    </row>
    <row r="24" spans="2:21" ht="22.5" customHeight="1" x14ac:dyDescent="0.25">
      <c r="B24" s="111">
        <v>2019</v>
      </c>
      <c r="C24" s="31" t="s">
        <v>46</v>
      </c>
      <c r="D24" s="59">
        <v>18</v>
      </c>
      <c r="E24" s="29">
        <v>1740000</v>
      </c>
      <c r="F24" s="111" t="s">
        <v>111</v>
      </c>
      <c r="G24" s="111" t="s">
        <v>112</v>
      </c>
      <c r="H24" s="123" t="s">
        <v>181</v>
      </c>
      <c r="I24" s="59"/>
    </row>
    <row r="25" spans="2:21" ht="22.5" customHeight="1" x14ac:dyDescent="0.25">
      <c r="B25" s="111">
        <v>2019</v>
      </c>
      <c r="C25" s="31" t="s">
        <v>46</v>
      </c>
      <c r="D25" s="59">
        <v>19</v>
      </c>
      <c r="E25" s="29">
        <v>1740000</v>
      </c>
      <c r="F25" s="111" t="s">
        <v>111</v>
      </c>
      <c r="G25" s="111" t="s">
        <v>112</v>
      </c>
      <c r="H25" s="123" t="s">
        <v>181</v>
      </c>
      <c r="I25" s="59"/>
    </row>
    <row r="26" spans="2:21" ht="22.5" customHeight="1" x14ac:dyDescent="0.25">
      <c r="B26" s="111">
        <v>2019</v>
      </c>
      <c r="C26" s="31" t="s">
        <v>46</v>
      </c>
      <c r="D26" s="59">
        <v>20</v>
      </c>
      <c r="E26" s="29">
        <v>1740000</v>
      </c>
      <c r="F26" s="111" t="s">
        <v>111</v>
      </c>
      <c r="G26" s="111" t="s">
        <v>112</v>
      </c>
      <c r="H26" s="123" t="s">
        <v>181</v>
      </c>
      <c r="I26" s="59"/>
    </row>
    <row r="27" spans="2:21" ht="22.5" customHeight="1" x14ac:dyDescent="0.25">
      <c r="B27" s="111">
        <v>2019</v>
      </c>
      <c r="C27" s="31" t="s">
        <v>46</v>
      </c>
      <c r="D27" s="59">
        <v>21</v>
      </c>
      <c r="E27" s="29">
        <v>1740000</v>
      </c>
      <c r="F27" s="111" t="s">
        <v>111</v>
      </c>
      <c r="G27" s="111" t="s">
        <v>112</v>
      </c>
      <c r="H27" s="123" t="s">
        <v>181</v>
      </c>
      <c r="I27" s="59"/>
    </row>
    <row r="28" spans="2:21" ht="22.5" customHeight="1" x14ac:dyDescent="0.25">
      <c r="B28" s="111">
        <v>2019</v>
      </c>
      <c r="C28" s="31" t="s">
        <v>46</v>
      </c>
      <c r="D28" s="59">
        <v>22</v>
      </c>
      <c r="E28" s="29">
        <v>1740000</v>
      </c>
      <c r="F28" s="111" t="s">
        <v>111</v>
      </c>
      <c r="G28" s="111" t="s">
        <v>112</v>
      </c>
      <c r="H28" s="123" t="s">
        <v>181</v>
      </c>
      <c r="I28" s="59"/>
    </row>
    <row r="29" spans="2:21" ht="22.5" customHeight="1" x14ac:dyDescent="0.25">
      <c r="B29" s="111">
        <v>2019</v>
      </c>
      <c r="C29" s="31" t="s">
        <v>46</v>
      </c>
      <c r="D29" s="59">
        <v>23</v>
      </c>
      <c r="E29" s="29">
        <v>1740000</v>
      </c>
      <c r="F29" s="111" t="s">
        <v>111</v>
      </c>
      <c r="G29" s="111" t="s">
        <v>112</v>
      </c>
      <c r="H29" s="123" t="s">
        <v>181</v>
      </c>
      <c r="I29" s="59"/>
    </row>
    <row r="30" spans="2:21" ht="22.5" customHeight="1" x14ac:dyDescent="0.25">
      <c r="B30" s="111">
        <v>2019</v>
      </c>
      <c r="C30" s="31" t="s">
        <v>46</v>
      </c>
      <c r="D30" s="59">
        <v>24</v>
      </c>
      <c r="E30" s="29">
        <v>1740000</v>
      </c>
      <c r="F30" s="111" t="s">
        <v>111</v>
      </c>
      <c r="G30" s="111" t="s">
        <v>112</v>
      </c>
      <c r="H30" s="123" t="s">
        <v>181</v>
      </c>
      <c r="I30" s="59"/>
    </row>
    <row r="31" spans="2:21" ht="22.5" customHeight="1" x14ac:dyDescent="0.25">
      <c r="B31" s="111">
        <v>2019</v>
      </c>
      <c r="C31" s="31" t="s">
        <v>46</v>
      </c>
      <c r="D31" s="59">
        <v>25</v>
      </c>
      <c r="E31" s="29">
        <v>1740000</v>
      </c>
      <c r="F31" s="111" t="s">
        <v>111</v>
      </c>
      <c r="G31" s="111" t="s">
        <v>112</v>
      </c>
      <c r="H31" s="123" t="s">
        <v>181</v>
      </c>
      <c r="I31" s="59"/>
    </row>
    <row r="32" spans="2:21" ht="22.5" customHeight="1" x14ac:dyDescent="0.25">
      <c r="B32" s="111">
        <v>2019</v>
      </c>
      <c r="C32" s="31" t="s">
        <v>46</v>
      </c>
      <c r="D32" s="59">
        <v>26</v>
      </c>
      <c r="E32" s="29">
        <v>1740000</v>
      </c>
      <c r="F32" s="111" t="s">
        <v>111</v>
      </c>
      <c r="G32" s="111" t="s">
        <v>112</v>
      </c>
      <c r="H32" s="123" t="s">
        <v>181</v>
      </c>
      <c r="I32" s="59"/>
    </row>
    <row r="33" spans="2:24" ht="22.5" customHeight="1" x14ac:dyDescent="0.25">
      <c r="B33" s="111">
        <v>2019</v>
      </c>
      <c r="C33" s="31" t="s">
        <v>46</v>
      </c>
      <c r="D33" s="59">
        <v>27</v>
      </c>
      <c r="E33" s="29">
        <v>1740000</v>
      </c>
      <c r="F33" s="111" t="s">
        <v>111</v>
      </c>
      <c r="G33" s="111" t="s">
        <v>112</v>
      </c>
      <c r="H33" s="123" t="s">
        <v>181</v>
      </c>
      <c r="I33" s="59"/>
    </row>
    <row r="34" spans="2:24" ht="22.5" customHeight="1" x14ac:dyDescent="0.25">
      <c r="B34" s="111">
        <v>2019</v>
      </c>
      <c r="C34" s="31" t="s">
        <v>46</v>
      </c>
      <c r="D34" s="59">
        <v>28</v>
      </c>
      <c r="E34" s="29">
        <v>1740000</v>
      </c>
      <c r="F34" s="111" t="s">
        <v>111</v>
      </c>
      <c r="G34" s="111" t="s">
        <v>112</v>
      </c>
      <c r="H34" s="123" t="s">
        <v>181</v>
      </c>
      <c r="I34" s="59"/>
    </row>
    <row r="35" spans="2:24" ht="22.5" customHeight="1" x14ac:dyDescent="0.25">
      <c r="B35" s="111">
        <v>2019</v>
      </c>
      <c r="C35" s="31" t="s">
        <v>46</v>
      </c>
      <c r="D35" s="59">
        <v>29</v>
      </c>
      <c r="E35" s="29">
        <v>1740000</v>
      </c>
      <c r="F35" s="111" t="s">
        <v>111</v>
      </c>
      <c r="G35" s="111" t="s">
        <v>112</v>
      </c>
      <c r="H35" s="123" t="s">
        <v>181</v>
      </c>
      <c r="I35" s="59"/>
    </row>
    <row r="36" spans="2:24" ht="22.5" customHeight="1" x14ac:dyDescent="0.25">
      <c r="B36" s="111">
        <v>2019</v>
      </c>
      <c r="C36" s="31" t="s">
        <v>46</v>
      </c>
      <c r="D36" s="59">
        <v>30</v>
      </c>
      <c r="E36" s="29">
        <v>1740000</v>
      </c>
      <c r="F36" s="111" t="s">
        <v>111</v>
      </c>
      <c r="G36" s="111" t="s">
        <v>112</v>
      </c>
      <c r="H36" s="123" t="s">
        <v>181</v>
      </c>
      <c r="I36" s="59"/>
    </row>
    <row r="37" spans="2:24" ht="22.5" customHeight="1" thickBot="1" x14ac:dyDescent="0.3">
      <c r="B37" s="51" t="s">
        <v>260</v>
      </c>
      <c r="C37" s="52" t="s">
        <v>260</v>
      </c>
      <c r="D37" s="65" t="s">
        <v>260</v>
      </c>
      <c r="E37" s="53"/>
      <c r="F37" s="51"/>
      <c r="G37" s="51"/>
      <c r="H37" s="51"/>
      <c r="I37" s="66"/>
    </row>
    <row r="38" spans="2:24" ht="22.5" customHeight="1" thickBot="1" x14ac:dyDescent="0.3">
      <c r="B38" s="162" t="s">
        <v>113</v>
      </c>
      <c r="C38" s="162"/>
      <c r="D38" s="162"/>
      <c r="E38" s="62">
        <v>50380000</v>
      </c>
    </row>
    <row r="39" spans="2:24" ht="22.5" customHeight="1" x14ac:dyDescent="0.25">
      <c r="B39" s="115"/>
      <c r="C39" s="115"/>
      <c r="D39" s="115"/>
    </row>
    <row r="40" spans="2:24" s="116" customFormat="1" ht="16.5" x14ac:dyDescent="0.25"/>
    <row r="41" spans="2:24" s="116" customFormat="1" ht="16.5" x14ac:dyDescent="0.25"/>
    <row r="42" spans="2:24" s="116" customFormat="1" ht="30" customHeight="1" x14ac:dyDescent="0.25">
      <c r="B42" s="163" t="s">
        <v>115</v>
      </c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N42" s="164"/>
      <c r="O42" s="164"/>
      <c r="P42" s="164"/>
      <c r="Q42" s="164"/>
    </row>
    <row r="43" spans="2:24" s="116" customFormat="1" ht="33" customHeight="1" thickBot="1" x14ac:dyDescent="0.3">
      <c r="B43" s="157" t="s">
        <v>116</v>
      </c>
      <c r="C43" s="157"/>
      <c r="D43" s="114"/>
      <c r="E43" s="114" t="s">
        <v>117</v>
      </c>
      <c r="F43" s="114"/>
      <c r="G43" s="157" t="s">
        <v>255</v>
      </c>
      <c r="H43" s="157"/>
      <c r="I43" s="157"/>
      <c r="J43" s="157"/>
      <c r="K43" s="158" t="s">
        <v>118</v>
      </c>
      <c r="L43" s="158"/>
      <c r="M43" s="158"/>
      <c r="N43" s="158"/>
      <c r="O43" s="158"/>
      <c r="P43" s="158"/>
      <c r="Q43" s="158"/>
      <c r="R43" s="157" t="s">
        <v>119</v>
      </c>
      <c r="S43" s="157"/>
      <c r="T43" s="157"/>
      <c r="U43" s="157"/>
      <c r="V43" s="157"/>
      <c r="W43" s="157"/>
      <c r="X43" s="157"/>
    </row>
    <row r="44" spans="2:24" s="116" customFormat="1" ht="16.5" x14ac:dyDescent="0.25">
      <c r="B44" s="159"/>
      <c r="C44" s="159"/>
      <c r="D44" s="42"/>
      <c r="E44" s="35"/>
      <c r="F44" s="43"/>
      <c r="G44" s="160"/>
      <c r="H44" s="160"/>
      <c r="I44" s="160"/>
      <c r="J44" s="160"/>
      <c r="K44" s="124"/>
      <c r="L44" s="33"/>
      <c r="M44" s="33"/>
      <c r="N44" s="33"/>
      <c r="O44" s="33"/>
      <c r="P44" s="33"/>
      <c r="Q44" s="33"/>
      <c r="R44" s="125"/>
      <c r="S44" s="125"/>
      <c r="T44" s="112"/>
      <c r="U44" s="112"/>
      <c r="V44" s="112"/>
      <c r="W44" s="112"/>
      <c r="X44" s="112"/>
    </row>
    <row r="45" spans="2:24" s="116" customFormat="1" ht="16.5" x14ac:dyDescent="0.25">
      <c r="B45" s="151"/>
      <c r="C45" s="151"/>
      <c r="D45" s="111"/>
      <c r="E45" s="35"/>
      <c r="F45" s="35"/>
      <c r="G45" s="152"/>
      <c r="H45" s="152"/>
      <c r="I45" s="152"/>
      <c r="J45" s="152"/>
      <c r="K45" s="124"/>
      <c r="L45" s="33"/>
      <c r="M45" s="33"/>
      <c r="N45" s="33"/>
      <c r="O45" s="33"/>
      <c r="P45" s="33"/>
      <c r="Q45" s="33"/>
      <c r="R45" s="125"/>
      <c r="S45" s="125"/>
      <c r="T45" s="112"/>
      <c r="U45" s="112"/>
      <c r="V45" s="112"/>
      <c r="W45" s="112"/>
      <c r="X45" s="112"/>
    </row>
    <row r="46" spans="2:24" s="116" customFormat="1" ht="16.5" x14ac:dyDescent="0.25">
      <c r="B46" s="151"/>
      <c r="C46" s="151"/>
      <c r="D46" s="111"/>
      <c r="E46" s="35"/>
      <c r="F46" s="35"/>
      <c r="G46" s="152"/>
      <c r="H46" s="152"/>
      <c r="I46" s="152"/>
      <c r="J46" s="152"/>
      <c r="K46" s="124"/>
      <c r="L46" s="33"/>
      <c r="M46" s="33"/>
      <c r="N46" s="33"/>
      <c r="O46" s="33"/>
      <c r="P46" s="33"/>
      <c r="Q46" s="33"/>
      <c r="R46" s="125"/>
      <c r="S46" s="125"/>
      <c r="T46" s="112"/>
      <c r="U46" s="112"/>
      <c r="V46" s="112"/>
      <c r="W46" s="112"/>
      <c r="X46" s="112"/>
    </row>
    <row r="47" spans="2:24" s="116" customFormat="1" ht="16.5" x14ac:dyDescent="0.25">
      <c r="B47" s="151"/>
      <c r="C47" s="151"/>
      <c r="D47" s="111"/>
      <c r="E47" s="35"/>
      <c r="F47" s="35"/>
      <c r="G47" s="152"/>
      <c r="H47" s="152"/>
      <c r="I47" s="152"/>
      <c r="J47" s="152"/>
      <c r="K47" s="124"/>
      <c r="L47" s="33"/>
      <c r="M47" s="33"/>
      <c r="N47" s="33"/>
      <c r="O47" s="33"/>
      <c r="P47" s="33"/>
      <c r="Q47" s="33"/>
      <c r="R47" s="125"/>
      <c r="S47" s="125"/>
      <c r="T47" s="112"/>
      <c r="U47" s="112"/>
      <c r="V47" s="112"/>
      <c r="W47" s="112"/>
      <c r="X47" s="112"/>
    </row>
    <row r="48" spans="2:24" s="116" customFormat="1" ht="16.5" x14ac:dyDescent="0.25">
      <c r="B48" s="151"/>
      <c r="C48" s="151"/>
      <c r="D48" s="111"/>
      <c r="E48" s="35"/>
      <c r="F48" s="35"/>
      <c r="G48" s="152"/>
      <c r="H48" s="152"/>
      <c r="I48" s="152"/>
      <c r="J48" s="152"/>
      <c r="K48" s="33"/>
      <c r="L48" s="33"/>
      <c r="M48" s="33"/>
      <c r="N48" s="33"/>
      <c r="O48" s="33"/>
      <c r="P48" s="33"/>
      <c r="Q48" s="33"/>
      <c r="R48" s="112"/>
      <c r="S48" s="112"/>
      <c r="T48" s="112"/>
      <c r="U48" s="112"/>
      <c r="V48" s="112"/>
      <c r="W48" s="112"/>
      <c r="X48" s="112"/>
    </row>
    <row r="49" spans="2:24" s="116" customFormat="1" ht="17.25" thickBot="1" x14ac:dyDescent="0.3">
      <c r="B49" s="155"/>
      <c r="C49" s="155"/>
      <c r="D49" s="67"/>
      <c r="E49" s="68"/>
      <c r="F49" s="68"/>
      <c r="G49" s="156"/>
      <c r="H49" s="156"/>
      <c r="I49" s="156"/>
      <c r="J49" s="156"/>
      <c r="K49" s="34"/>
      <c r="L49" s="34"/>
      <c r="M49" s="34"/>
      <c r="N49" s="34"/>
      <c r="O49" s="34"/>
      <c r="P49" s="34"/>
      <c r="Q49" s="34"/>
      <c r="R49" s="155"/>
      <c r="S49" s="155"/>
      <c r="T49" s="155"/>
      <c r="U49" s="155"/>
      <c r="V49" s="155"/>
      <c r="W49" s="155"/>
      <c r="X49" s="155"/>
    </row>
    <row r="50" spans="2:24" s="116" customFormat="1" ht="16.5" x14ac:dyDescent="0.25"/>
    <row r="51" spans="2:24" s="116" customFormat="1" ht="16.5" x14ac:dyDescent="0.25"/>
    <row r="52" spans="2:24" ht="16.5" x14ac:dyDescent="0.25"/>
    <row r="53" spans="2:24" ht="18.75" x14ac:dyDescent="0.25">
      <c r="B53" s="153" t="s">
        <v>120</v>
      </c>
      <c r="C53" s="153"/>
      <c r="D53" s="153"/>
      <c r="E53" s="153"/>
      <c r="F53" s="153"/>
      <c r="G53" s="153"/>
      <c r="H53" s="113"/>
      <c r="I53" s="113"/>
    </row>
    <row r="54" spans="2:24" ht="16.5" x14ac:dyDescent="0.25">
      <c r="B54" s="154" t="s">
        <v>256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</row>
    <row r="55" spans="2:24" ht="16.5" x14ac:dyDescent="0.25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</row>
    <row r="56" spans="2:24" ht="16.5" x14ac:dyDescent="0.25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</row>
    <row r="57" spans="2:24" ht="16.5" x14ac:dyDescent="0.25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</row>
    <row r="58" spans="2:24" ht="16.5" x14ac:dyDescent="0.25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</row>
    <row r="59" spans="2:24" ht="16.5" x14ac:dyDescent="0.25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</row>
    <row r="60" spans="2:24" ht="16.5" x14ac:dyDescent="0.25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</row>
    <row r="61" spans="2:24" ht="16.5" x14ac:dyDescent="0.25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</row>
    <row r="62" spans="2:24" ht="16.5" x14ac:dyDescent="0.25"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2:24" ht="16.5" x14ac:dyDescent="0.25"/>
  </sheetData>
  <mergeCells count="29">
    <mergeCell ref="S4:Y4"/>
    <mergeCell ref="K11:L11"/>
    <mergeCell ref="C2:G2"/>
    <mergeCell ref="E3:F3"/>
    <mergeCell ref="B4:E4"/>
    <mergeCell ref="K4:N4"/>
    <mergeCell ref="K43:Q43"/>
    <mergeCell ref="R43:X43"/>
    <mergeCell ref="B44:C44"/>
    <mergeCell ref="G44:J44"/>
    <mergeCell ref="S17:T17"/>
    <mergeCell ref="B38:D38"/>
    <mergeCell ref="B42:J42"/>
    <mergeCell ref="K42:Q42"/>
    <mergeCell ref="B45:C45"/>
    <mergeCell ref="G45:J45"/>
    <mergeCell ref="B46:C46"/>
    <mergeCell ref="G46:J46"/>
    <mergeCell ref="B43:C43"/>
    <mergeCell ref="G43:J43"/>
    <mergeCell ref="B47:C47"/>
    <mergeCell ref="G47:J47"/>
    <mergeCell ref="B53:G53"/>
    <mergeCell ref="B54:X62"/>
    <mergeCell ref="B48:C48"/>
    <mergeCell ref="G48:J48"/>
    <mergeCell ref="B49:C49"/>
    <mergeCell ref="G49:J49"/>
    <mergeCell ref="R49:X49"/>
  </mergeCells>
  <dataValidations count="4">
    <dataValidation type="list" allowBlank="1" showInputMessage="1" showErrorMessage="1" sqref="V7:V16 N7:N10 F7:F37" xr:uid="{8E616FDA-4195-491C-B970-1C164860E859}">
      <formula1>MODALIDAD</formula1>
    </dataValidation>
    <dataValidation type="list" allowBlank="1" showInputMessage="1" showErrorMessage="1" sqref="W7:W16 O7:O10 G7:G37" xr:uid="{AA23936D-2FD3-47FA-A453-484499DC871F}">
      <formula1>TIPO_SUMINISTRO</formula1>
    </dataValidation>
    <dataValidation type="list" allowBlank="1" showInputMessage="1" showErrorMessage="1" sqref="G3" xr:uid="{96389E5D-700F-421C-ABCC-126726248953}">
      <formula1>GASODUCTO</formula1>
    </dataValidation>
    <dataValidation type="list" allowBlank="1" showInputMessage="1" showErrorMessage="1" sqref="R44:X47 K44:Q49" xr:uid="{A14DBE1F-3FCB-40E8-A5F8-2B0595FF0905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A20D31-2076-4B4F-AA0E-79CD62D6DF98}">
          <x14:formula1>
            <xm:f>'S:\Departamento de Análisis Económico\3.1 Stock y Disponibilidad de Combustibles\01 Información de disponibilidad de recursos primarios\2019\09 Septiembre\Generadora Metropolitana\[201909_Formato_Informacion_Recurso_primario.xlsx]Aux'!#REF!</xm:f>
          </x14:formula1>
          <xm:sqref>C2:G2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949AD-6AB8-4109-BB2B-7FE6CD6DA585}">
  <sheetPr codeName="Hoja8"/>
  <dimension ref="A1:Z63"/>
  <sheetViews>
    <sheetView showGridLines="0" zoomScale="80" zoomScaleNormal="80" workbookViewId="0">
      <selection activeCell="C2" sqref="C2:G2"/>
    </sheetView>
  </sheetViews>
  <sheetFormatPr baseColWidth="10" defaultColWidth="0" defaultRowHeight="16.5" zeroHeight="1" x14ac:dyDescent="0.25"/>
  <cols>
    <col min="1" max="1" width="3" style="27" customWidth="1"/>
    <col min="2" max="2" width="16.42578125" style="27" customWidth="1"/>
    <col min="3" max="4" width="13.7109375" style="27" customWidth="1"/>
    <col min="5" max="5" width="15.85546875" style="27" bestFit="1" customWidth="1"/>
    <col min="6" max="6" width="15.28515625" style="27" bestFit="1" customWidth="1"/>
    <col min="7" max="7" width="22.28515625" style="27" bestFit="1" customWidth="1"/>
    <col min="8" max="8" width="27.7109375" style="27" customWidth="1"/>
    <col min="9" max="9" width="70.7109375" style="27" customWidth="1"/>
    <col min="10" max="10" width="4.28515625" style="27" customWidth="1"/>
    <col min="11" max="11" width="30.140625" style="27" customWidth="1"/>
    <col min="12" max="16" width="18.7109375" style="27" customWidth="1"/>
    <col min="17" max="17" width="70.7109375" style="27" customWidth="1"/>
    <col min="18" max="18" width="2.85546875" style="27" customWidth="1"/>
    <col min="19" max="24" width="18.7109375" style="27" customWidth="1"/>
    <col min="25" max="25" width="70.7109375" style="27" customWidth="1"/>
    <col min="26" max="26" width="11.42578125" style="27" customWidth="1"/>
    <col min="27" max="16384" width="11.42578125" style="27" hidden="1"/>
  </cols>
  <sheetData>
    <row r="1" spans="2:25" ht="17.25" thickBot="1" x14ac:dyDescent="0.3"/>
    <row r="2" spans="2:25" ht="60.75" customHeight="1" thickBot="1" x14ac:dyDescent="0.3">
      <c r="B2" s="26" t="s">
        <v>99</v>
      </c>
      <c r="C2" s="166" t="s">
        <v>146</v>
      </c>
      <c r="D2" s="167"/>
      <c r="E2" s="167"/>
      <c r="F2" s="167"/>
      <c r="G2" s="168"/>
      <c r="K2" s="38"/>
    </row>
    <row r="3" spans="2:25" ht="60.75" customHeight="1" thickBot="1" x14ac:dyDescent="0.3">
      <c r="B3" s="26"/>
      <c r="C3" s="26"/>
      <c r="D3" s="26"/>
      <c r="E3" s="170" t="s">
        <v>100</v>
      </c>
      <c r="F3" s="170"/>
      <c r="G3" s="37" t="s">
        <v>147</v>
      </c>
      <c r="H3" s="46"/>
      <c r="K3" s="38"/>
    </row>
    <row r="4" spans="2:25" ht="21" customHeight="1" x14ac:dyDescent="0.25">
      <c r="B4" s="171" t="s">
        <v>253</v>
      </c>
      <c r="C4" s="171"/>
      <c r="D4" s="171"/>
      <c r="E4" s="171"/>
      <c r="F4" s="39"/>
      <c r="G4" s="39"/>
      <c r="H4" s="39"/>
      <c r="I4" s="39"/>
      <c r="K4" s="171" t="s">
        <v>246</v>
      </c>
      <c r="L4" s="171"/>
      <c r="M4" s="171"/>
      <c r="N4" s="171"/>
      <c r="O4" s="25"/>
      <c r="P4" s="25"/>
      <c r="Q4" s="25"/>
      <c r="S4" s="171" t="s">
        <v>254</v>
      </c>
      <c r="T4" s="171"/>
      <c r="U4" s="171"/>
      <c r="V4" s="171"/>
      <c r="W4" s="171"/>
      <c r="X4" s="171"/>
      <c r="Y4" s="171"/>
    </row>
    <row r="5" spans="2:25" ht="21" customHeight="1" x14ac:dyDescent="0.25">
      <c r="B5" s="119"/>
      <c r="C5" s="119"/>
      <c r="D5" s="119"/>
      <c r="E5" s="119"/>
      <c r="F5" s="119"/>
      <c r="G5" s="39"/>
      <c r="H5" s="39"/>
      <c r="I5" s="39"/>
      <c r="K5" s="39"/>
      <c r="L5" s="119"/>
      <c r="M5" s="119"/>
      <c r="N5" s="119"/>
      <c r="O5" s="25"/>
      <c r="P5" s="25"/>
      <c r="Q5" s="25"/>
      <c r="S5" s="119"/>
      <c r="T5" s="119"/>
      <c r="U5" s="119"/>
      <c r="V5" s="119"/>
      <c r="W5" s="119"/>
      <c r="X5" s="119"/>
      <c r="Y5" s="119"/>
    </row>
    <row r="6" spans="2:25" s="120" customFormat="1" ht="70.5" customHeight="1" thickBot="1" x14ac:dyDescent="0.3">
      <c r="B6" s="121" t="s">
        <v>35</v>
      </c>
      <c r="C6" s="121" t="s">
        <v>36</v>
      </c>
      <c r="D6" s="121" t="s">
        <v>102</v>
      </c>
      <c r="E6" s="121" t="s">
        <v>103</v>
      </c>
      <c r="F6" s="121" t="s">
        <v>104</v>
      </c>
      <c r="G6" s="121" t="s">
        <v>105</v>
      </c>
      <c r="H6" s="121" t="s">
        <v>106</v>
      </c>
      <c r="I6" s="121" t="s">
        <v>107</v>
      </c>
      <c r="K6" s="44" t="s">
        <v>108</v>
      </c>
      <c r="L6" s="121" t="s">
        <v>109</v>
      </c>
      <c r="M6" s="121" t="s">
        <v>110</v>
      </c>
      <c r="N6" s="121" t="s">
        <v>104</v>
      </c>
      <c r="O6" s="121" t="s">
        <v>105</v>
      </c>
      <c r="P6" s="121" t="s">
        <v>106</v>
      </c>
      <c r="Q6" s="121" t="s">
        <v>107</v>
      </c>
      <c r="S6" s="121" t="s">
        <v>35</v>
      </c>
      <c r="T6" s="121" t="s">
        <v>36</v>
      </c>
      <c r="U6" s="121" t="s">
        <v>110</v>
      </c>
      <c r="V6" s="121" t="s">
        <v>104</v>
      </c>
      <c r="W6" s="121" t="s">
        <v>105</v>
      </c>
      <c r="X6" s="121" t="s">
        <v>106</v>
      </c>
      <c r="Y6" s="121" t="s">
        <v>107</v>
      </c>
    </row>
    <row r="7" spans="2:25" ht="22.5" customHeight="1" x14ac:dyDescent="0.25">
      <c r="B7" s="40">
        <v>2019</v>
      </c>
      <c r="C7" s="31" t="s">
        <v>236</v>
      </c>
      <c r="D7" s="40">
        <v>1</v>
      </c>
      <c r="E7" s="29"/>
      <c r="F7" s="111" t="s">
        <v>111</v>
      </c>
      <c r="G7" s="111" t="s">
        <v>148</v>
      </c>
      <c r="H7" s="111"/>
      <c r="I7" s="111" t="s">
        <v>149</v>
      </c>
      <c r="K7" s="31">
        <v>43739</v>
      </c>
      <c r="L7" s="31">
        <v>43745</v>
      </c>
      <c r="M7" s="29"/>
      <c r="N7" s="111"/>
      <c r="O7" s="111"/>
      <c r="P7" s="40"/>
      <c r="Q7" s="40"/>
      <c r="S7" s="40">
        <v>2019</v>
      </c>
      <c r="T7" s="31" t="s">
        <v>37</v>
      </c>
      <c r="U7" s="29"/>
      <c r="V7" s="111"/>
      <c r="W7" s="111"/>
      <c r="X7" s="40"/>
      <c r="Y7" s="40"/>
    </row>
    <row r="8" spans="2:25" ht="22.5" customHeight="1" x14ac:dyDescent="0.25">
      <c r="B8" s="111">
        <v>2019</v>
      </c>
      <c r="C8" s="31" t="s">
        <v>236</v>
      </c>
      <c r="D8" s="40">
        <v>2</v>
      </c>
      <c r="E8" s="29"/>
      <c r="F8" s="111" t="s">
        <v>111</v>
      </c>
      <c r="G8" s="111" t="s">
        <v>148</v>
      </c>
      <c r="H8" s="111"/>
      <c r="I8" s="111" t="s">
        <v>149</v>
      </c>
      <c r="K8" s="31">
        <v>43746</v>
      </c>
      <c r="L8" s="31">
        <v>43753</v>
      </c>
      <c r="M8" s="29"/>
      <c r="N8" s="111"/>
      <c r="O8" s="111"/>
      <c r="P8" s="40"/>
      <c r="Q8" s="40"/>
      <c r="S8" s="40">
        <v>2020</v>
      </c>
      <c r="T8" s="31" t="s">
        <v>38</v>
      </c>
      <c r="U8" s="29"/>
      <c r="V8" s="111"/>
      <c r="W8" s="111"/>
      <c r="X8" s="40"/>
      <c r="Y8" s="40"/>
    </row>
    <row r="9" spans="2:25" ht="22.5" customHeight="1" x14ac:dyDescent="0.25">
      <c r="B9" s="111">
        <v>2019</v>
      </c>
      <c r="C9" s="31" t="s">
        <v>236</v>
      </c>
      <c r="D9" s="40">
        <v>3</v>
      </c>
      <c r="E9" s="29"/>
      <c r="F9" s="111" t="s">
        <v>111</v>
      </c>
      <c r="G9" s="111" t="s">
        <v>148</v>
      </c>
      <c r="H9" s="111"/>
      <c r="I9" s="111" t="s">
        <v>149</v>
      </c>
      <c r="K9" s="31">
        <v>43754</v>
      </c>
      <c r="L9" s="31">
        <v>43760</v>
      </c>
      <c r="M9" s="29"/>
      <c r="N9" s="111"/>
      <c r="O9" s="111"/>
      <c r="P9" s="40"/>
      <c r="Q9" s="40"/>
      <c r="S9" s="40">
        <v>2020</v>
      </c>
      <c r="T9" s="31" t="s">
        <v>39</v>
      </c>
      <c r="U9" s="29"/>
      <c r="V9" s="111"/>
      <c r="W9" s="111"/>
      <c r="X9" s="40"/>
      <c r="Y9" s="40"/>
    </row>
    <row r="10" spans="2:25" ht="22.5" customHeight="1" thickBot="1" x14ac:dyDescent="0.3">
      <c r="B10" s="111">
        <v>2019</v>
      </c>
      <c r="C10" s="31" t="s">
        <v>236</v>
      </c>
      <c r="D10" s="40">
        <v>4</v>
      </c>
      <c r="E10" s="29"/>
      <c r="F10" s="111" t="s">
        <v>111</v>
      </c>
      <c r="G10" s="111" t="s">
        <v>148</v>
      </c>
      <c r="H10" s="111"/>
      <c r="I10" s="111" t="s">
        <v>149</v>
      </c>
      <c r="K10" s="28">
        <v>43761</v>
      </c>
      <c r="L10" s="28">
        <v>43768</v>
      </c>
      <c r="M10" s="47"/>
      <c r="N10" s="41"/>
      <c r="O10" s="41"/>
      <c r="P10" s="41"/>
      <c r="Q10" s="41"/>
      <c r="S10" s="40">
        <v>2020</v>
      </c>
      <c r="T10" s="31" t="s">
        <v>40</v>
      </c>
      <c r="U10" s="29"/>
      <c r="V10" s="111"/>
      <c r="W10" s="111"/>
      <c r="X10" s="40"/>
      <c r="Y10" s="40"/>
    </row>
    <row r="11" spans="2:25" ht="22.5" customHeight="1" thickBot="1" x14ac:dyDescent="0.3">
      <c r="B11" s="111">
        <v>2019</v>
      </c>
      <c r="C11" s="31" t="s">
        <v>236</v>
      </c>
      <c r="D11" s="40">
        <v>5</v>
      </c>
      <c r="E11" s="29">
        <v>110000</v>
      </c>
      <c r="F11" s="111" t="s">
        <v>111</v>
      </c>
      <c r="G11" s="111" t="s">
        <v>148</v>
      </c>
      <c r="H11" s="111"/>
      <c r="I11" s="111" t="s">
        <v>149</v>
      </c>
      <c r="K11" s="161" t="s">
        <v>113</v>
      </c>
      <c r="L11" s="161"/>
      <c r="M11" s="30">
        <v>0</v>
      </c>
      <c r="S11" s="40">
        <v>2020</v>
      </c>
      <c r="T11" s="31" t="s">
        <v>41</v>
      </c>
      <c r="U11" s="29"/>
      <c r="V11" s="111"/>
      <c r="W11" s="111"/>
      <c r="X11" s="40"/>
      <c r="Y11" s="40"/>
    </row>
    <row r="12" spans="2:25" ht="22.5" customHeight="1" x14ac:dyDescent="0.25">
      <c r="B12" s="111">
        <v>2019</v>
      </c>
      <c r="C12" s="31" t="s">
        <v>236</v>
      </c>
      <c r="D12" s="40">
        <v>6</v>
      </c>
      <c r="E12" s="29">
        <v>110000</v>
      </c>
      <c r="F12" s="111" t="s">
        <v>111</v>
      </c>
      <c r="G12" s="111" t="s">
        <v>148</v>
      </c>
      <c r="H12" s="111"/>
      <c r="I12" s="111" t="s">
        <v>149</v>
      </c>
      <c r="K12" s="45"/>
      <c r="S12" s="40">
        <v>2020</v>
      </c>
      <c r="T12" s="31" t="s">
        <v>42</v>
      </c>
      <c r="U12" s="29"/>
      <c r="V12" s="111"/>
      <c r="W12" s="111"/>
      <c r="X12" s="40"/>
      <c r="Y12" s="40"/>
    </row>
    <row r="13" spans="2:25" ht="22.5" customHeight="1" x14ac:dyDescent="0.25">
      <c r="B13" s="111">
        <v>2019</v>
      </c>
      <c r="C13" s="31" t="s">
        <v>236</v>
      </c>
      <c r="D13" s="40">
        <v>7</v>
      </c>
      <c r="E13" s="29">
        <v>110000</v>
      </c>
      <c r="F13" s="111" t="s">
        <v>111</v>
      </c>
      <c r="G13" s="111" t="s">
        <v>148</v>
      </c>
      <c r="H13" s="111"/>
      <c r="I13" s="111" t="s">
        <v>149</v>
      </c>
      <c r="S13" s="40">
        <v>2020</v>
      </c>
      <c r="T13" s="31" t="s">
        <v>43</v>
      </c>
      <c r="U13" s="29"/>
      <c r="V13" s="111"/>
      <c r="W13" s="111"/>
      <c r="X13" s="40"/>
      <c r="Y13" s="40"/>
    </row>
    <row r="14" spans="2:25" ht="22.5" customHeight="1" x14ac:dyDescent="0.25">
      <c r="B14" s="111">
        <v>2019</v>
      </c>
      <c r="C14" s="31" t="s">
        <v>236</v>
      </c>
      <c r="D14" s="40">
        <v>8</v>
      </c>
      <c r="E14" s="29">
        <v>110000</v>
      </c>
      <c r="F14" s="111" t="s">
        <v>111</v>
      </c>
      <c r="G14" s="111" t="s">
        <v>148</v>
      </c>
      <c r="H14" s="111"/>
      <c r="I14" s="111" t="s">
        <v>149</v>
      </c>
      <c r="S14" s="40">
        <v>2020</v>
      </c>
      <c r="T14" s="31" t="s">
        <v>44</v>
      </c>
      <c r="U14" s="29"/>
      <c r="V14" s="111"/>
      <c r="W14" s="111"/>
      <c r="X14" s="40"/>
      <c r="Y14" s="40"/>
    </row>
    <row r="15" spans="2:25" ht="22.5" customHeight="1" x14ac:dyDescent="0.25">
      <c r="B15" s="111">
        <v>2019</v>
      </c>
      <c r="C15" s="31" t="s">
        <v>236</v>
      </c>
      <c r="D15" s="40">
        <v>9</v>
      </c>
      <c r="E15" s="29">
        <v>110000</v>
      </c>
      <c r="F15" s="111" t="s">
        <v>111</v>
      </c>
      <c r="G15" s="111" t="s">
        <v>148</v>
      </c>
      <c r="H15" s="111"/>
      <c r="I15" s="111" t="s">
        <v>149</v>
      </c>
      <c r="S15" s="40">
        <v>2020</v>
      </c>
      <c r="T15" s="31" t="s">
        <v>45</v>
      </c>
      <c r="U15" s="29"/>
      <c r="V15" s="111"/>
      <c r="W15" s="111"/>
      <c r="X15" s="40"/>
      <c r="Y15" s="40"/>
    </row>
    <row r="16" spans="2:25" ht="22.5" customHeight="1" thickBot="1" x14ac:dyDescent="0.3">
      <c r="B16" s="111">
        <v>2019</v>
      </c>
      <c r="C16" s="31" t="s">
        <v>236</v>
      </c>
      <c r="D16" s="40">
        <v>10</v>
      </c>
      <c r="E16" s="29">
        <v>110000</v>
      </c>
      <c r="F16" s="111" t="s">
        <v>111</v>
      </c>
      <c r="G16" s="111" t="s">
        <v>148</v>
      </c>
      <c r="H16" s="111"/>
      <c r="I16" s="111" t="s">
        <v>149</v>
      </c>
      <c r="S16" s="41">
        <v>2020</v>
      </c>
      <c r="T16" s="28" t="s">
        <v>46</v>
      </c>
      <c r="U16" s="47"/>
      <c r="V16" s="41"/>
      <c r="W16" s="41"/>
      <c r="X16" s="41"/>
      <c r="Y16" s="41"/>
    </row>
    <row r="17" spans="2:21" ht="22.5" customHeight="1" thickBot="1" x14ac:dyDescent="0.3">
      <c r="B17" s="111">
        <v>2019</v>
      </c>
      <c r="C17" s="31" t="s">
        <v>236</v>
      </c>
      <c r="D17" s="40">
        <v>11</v>
      </c>
      <c r="E17" s="29">
        <v>110000</v>
      </c>
      <c r="F17" s="111" t="s">
        <v>111</v>
      </c>
      <c r="G17" s="111" t="s">
        <v>148</v>
      </c>
      <c r="H17" s="111"/>
      <c r="I17" s="111" t="s">
        <v>149</v>
      </c>
      <c r="S17" s="161" t="s">
        <v>114</v>
      </c>
      <c r="T17" s="161"/>
      <c r="U17" s="30">
        <v>0</v>
      </c>
    </row>
    <row r="18" spans="2:21" ht="22.5" customHeight="1" x14ac:dyDescent="0.25">
      <c r="B18" s="111">
        <v>2019</v>
      </c>
      <c r="C18" s="31" t="s">
        <v>236</v>
      </c>
      <c r="D18" s="40">
        <v>12</v>
      </c>
      <c r="E18" s="29">
        <v>50000</v>
      </c>
      <c r="F18" s="111" t="s">
        <v>111</v>
      </c>
      <c r="G18" s="111" t="s">
        <v>112</v>
      </c>
      <c r="H18" s="111"/>
      <c r="I18" s="111" t="s">
        <v>149</v>
      </c>
    </row>
    <row r="19" spans="2:21" ht="22.5" customHeight="1" x14ac:dyDescent="0.25">
      <c r="B19" s="111">
        <v>2019</v>
      </c>
      <c r="C19" s="31" t="s">
        <v>236</v>
      </c>
      <c r="D19" s="40">
        <v>13</v>
      </c>
      <c r="E19" s="29">
        <v>50000</v>
      </c>
      <c r="F19" s="111" t="s">
        <v>111</v>
      </c>
      <c r="G19" s="111" t="s">
        <v>112</v>
      </c>
      <c r="H19" s="111"/>
      <c r="I19" s="111" t="s">
        <v>149</v>
      </c>
    </row>
    <row r="20" spans="2:21" ht="22.5" customHeight="1" x14ac:dyDescent="0.25">
      <c r="B20" s="111">
        <v>2019</v>
      </c>
      <c r="C20" s="31" t="s">
        <v>236</v>
      </c>
      <c r="D20" s="40">
        <v>14</v>
      </c>
      <c r="E20" s="29">
        <v>50000</v>
      </c>
      <c r="F20" s="111" t="s">
        <v>111</v>
      </c>
      <c r="G20" s="111" t="s">
        <v>112</v>
      </c>
      <c r="H20" s="111"/>
      <c r="I20" s="111" t="s">
        <v>149</v>
      </c>
    </row>
    <row r="21" spans="2:21" ht="22.5" customHeight="1" x14ac:dyDescent="0.25">
      <c r="B21" s="111">
        <v>2019</v>
      </c>
      <c r="C21" s="31" t="s">
        <v>236</v>
      </c>
      <c r="D21" s="40">
        <v>15</v>
      </c>
      <c r="E21" s="29">
        <v>50000</v>
      </c>
      <c r="F21" s="111" t="s">
        <v>111</v>
      </c>
      <c r="G21" s="111" t="s">
        <v>112</v>
      </c>
      <c r="H21" s="111"/>
      <c r="I21" s="111" t="s">
        <v>149</v>
      </c>
    </row>
    <row r="22" spans="2:21" ht="22.5" customHeight="1" x14ac:dyDescent="0.25">
      <c r="B22" s="111">
        <v>2019</v>
      </c>
      <c r="C22" s="31" t="s">
        <v>236</v>
      </c>
      <c r="D22" s="40">
        <v>16</v>
      </c>
      <c r="E22" s="29">
        <v>50000</v>
      </c>
      <c r="F22" s="111" t="s">
        <v>111</v>
      </c>
      <c r="G22" s="111" t="s">
        <v>112</v>
      </c>
      <c r="H22" s="111"/>
      <c r="I22" s="111" t="s">
        <v>149</v>
      </c>
    </row>
    <row r="23" spans="2:21" ht="22.5" customHeight="1" x14ac:dyDescent="0.25">
      <c r="B23" s="111">
        <v>2019</v>
      </c>
      <c r="C23" s="31" t="s">
        <v>236</v>
      </c>
      <c r="D23" s="40">
        <v>17</v>
      </c>
      <c r="E23" s="29">
        <v>50000</v>
      </c>
      <c r="F23" s="111" t="s">
        <v>111</v>
      </c>
      <c r="G23" s="111" t="s">
        <v>112</v>
      </c>
      <c r="H23" s="111"/>
      <c r="I23" s="111" t="s">
        <v>149</v>
      </c>
    </row>
    <row r="24" spans="2:21" ht="22.5" customHeight="1" x14ac:dyDescent="0.25">
      <c r="B24" s="111">
        <v>2019</v>
      </c>
      <c r="C24" s="31" t="s">
        <v>236</v>
      </c>
      <c r="D24" s="40">
        <v>18</v>
      </c>
      <c r="E24" s="29">
        <v>50000</v>
      </c>
      <c r="F24" s="111" t="s">
        <v>111</v>
      </c>
      <c r="G24" s="111" t="s">
        <v>112</v>
      </c>
      <c r="H24" s="111"/>
      <c r="I24" s="111" t="s">
        <v>149</v>
      </c>
    </row>
    <row r="25" spans="2:21" ht="22.5" customHeight="1" x14ac:dyDescent="0.25">
      <c r="B25" s="111">
        <v>2019</v>
      </c>
      <c r="C25" s="31" t="s">
        <v>236</v>
      </c>
      <c r="D25" s="40">
        <v>19</v>
      </c>
      <c r="E25" s="29">
        <v>50000</v>
      </c>
      <c r="F25" s="111" t="s">
        <v>111</v>
      </c>
      <c r="G25" s="111" t="s">
        <v>112</v>
      </c>
      <c r="H25" s="111"/>
      <c r="I25" s="111" t="s">
        <v>149</v>
      </c>
    </row>
    <row r="26" spans="2:21" ht="22.5" customHeight="1" x14ac:dyDescent="0.25">
      <c r="B26" s="111">
        <v>2019</v>
      </c>
      <c r="C26" s="31" t="s">
        <v>236</v>
      </c>
      <c r="D26" s="40">
        <v>20</v>
      </c>
      <c r="E26" s="29">
        <v>50000</v>
      </c>
      <c r="F26" s="111" t="s">
        <v>111</v>
      </c>
      <c r="G26" s="111" t="s">
        <v>112</v>
      </c>
      <c r="H26" s="111"/>
      <c r="I26" s="111" t="s">
        <v>149</v>
      </c>
    </row>
    <row r="27" spans="2:21" ht="22.5" customHeight="1" x14ac:dyDescent="0.25">
      <c r="B27" s="111">
        <v>2019</v>
      </c>
      <c r="C27" s="31" t="s">
        <v>236</v>
      </c>
      <c r="D27" s="40">
        <v>21</v>
      </c>
      <c r="E27" s="29">
        <v>50000</v>
      </c>
      <c r="F27" s="111" t="s">
        <v>111</v>
      </c>
      <c r="G27" s="111" t="s">
        <v>112</v>
      </c>
      <c r="H27" s="111"/>
      <c r="I27" s="111" t="s">
        <v>149</v>
      </c>
    </row>
    <row r="28" spans="2:21" ht="22.5" customHeight="1" x14ac:dyDescent="0.25">
      <c r="B28" s="111">
        <v>2019</v>
      </c>
      <c r="C28" s="31" t="s">
        <v>236</v>
      </c>
      <c r="D28" s="40">
        <v>22</v>
      </c>
      <c r="E28" s="29">
        <v>50000</v>
      </c>
      <c r="F28" s="111" t="s">
        <v>111</v>
      </c>
      <c r="G28" s="111" t="s">
        <v>112</v>
      </c>
      <c r="H28" s="111"/>
      <c r="I28" s="111" t="s">
        <v>149</v>
      </c>
    </row>
    <row r="29" spans="2:21" ht="22.5" customHeight="1" x14ac:dyDescent="0.25">
      <c r="B29" s="111">
        <v>2019</v>
      </c>
      <c r="C29" s="31" t="s">
        <v>236</v>
      </c>
      <c r="D29" s="40">
        <v>23</v>
      </c>
      <c r="E29" s="29">
        <v>50000</v>
      </c>
      <c r="F29" s="111" t="s">
        <v>111</v>
      </c>
      <c r="G29" s="111" t="s">
        <v>112</v>
      </c>
      <c r="H29" s="111"/>
      <c r="I29" s="111" t="s">
        <v>149</v>
      </c>
    </row>
    <row r="30" spans="2:21" ht="22.5" customHeight="1" x14ac:dyDescent="0.25">
      <c r="B30" s="111">
        <v>2019</v>
      </c>
      <c r="C30" s="31" t="s">
        <v>236</v>
      </c>
      <c r="D30" s="40">
        <v>24</v>
      </c>
      <c r="E30" s="29">
        <v>50000</v>
      </c>
      <c r="F30" s="111" t="s">
        <v>111</v>
      </c>
      <c r="G30" s="111" t="s">
        <v>112</v>
      </c>
      <c r="H30" s="111"/>
      <c r="I30" s="111" t="s">
        <v>149</v>
      </c>
    </row>
    <row r="31" spans="2:21" ht="22.5" customHeight="1" x14ac:dyDescent="0.25">
      <c r="B31" s="111">
        <v>2019</v>
      </c>
      <c r="C31" s="31" t="s">
        <v>236</v>
      </c>
      <c r="D31" s="40">
        <v>25</v>
      </c>
      <c r="E31" s="29">
        <v>50000</v>
      </c>
      <c r="F31" s="111" t="s">
        <v>111</v>
      </c>
      <c r="G31" s="111" t="s">
        <v>112</v>
      </c>
      <c r="H31" s="111"/>
      <c r="I31" s="111" t="s">
        <v>149</v>
      </c>
    </row>
    <row r="32" spans="2:21" ht="22.5" customHeight="1" x14ac:dyDescent="0.25">
      <c r="B32" s="111">
        <v>2019</v>
      </c>
      <c r="C32" s="31" t="s">
        <v>236</v>
      </c>
      <c r="D32" s="40">
        <v>26</v>
      </c>
      <c r="E32" s="29">
        <v>50000</v>
      </c>
      <c r="F32" s="111" t="s">
        <v>111</v>
      </c>
      <c r="G32" s="111" t="s">
        <v>112</v>
      </c>
      <c r="H32" s="111"/>
      <c r="I32" s="111" t="s">
        <v>149</v>
      </c>
    </row>
    <row r="33" spans="2:24" ht="22.5" customHeight="1" x14ac:dyDescent="0.25">
      <c r="B33" s="111">
        <v>2019</v>
      </c>
      <c r="C33" s="31" t="s">
        <v>236</v>
      </c>
      <c r="D33" s="40">
        <v>27</v>
      </c>
      <c r="E33" s="29">
        <v>50000</v>
      </c>
      <c r="F33" s="111" t="s">
        <v>111</v>
      </c>
      <c r="G33" s="111" t="s">
        <v>112</v>
      </c>
      <c r="H33" s="111"/>
      <c r="I33" s="111" t="s">
        <v>149</v>
      </c>
    </row>
    <row r="34" spans="2:24" ht="22.5" customHeight="1" x14ac:dyDescent="0.25">
      <c r="B34" s="111">
        <v>2019</v>
      </c>
      <c r="C34" s="31" t="s">
        <v>236</v>
      </c>
      <c r="D34" s="40">
        <v>28</v>
      </c>
      <c r="E34" s="29">
        <v>50000</v>
      </c>
      <c r="F34" s="111" t="s">
        <v>111</v>
      </c>
      <c r="G34" s="111" t="s">
        <v>112</v>
      </c>
      <c r="H34" s="111"/>
      <c r="I34" s="111" t="s">
        <v>149</v>
      </c>
    </row>
    <row r="35" spans="2:24" ht="22.5" customHeight="1" x14ac:dyDescent="0.25">
      <c r="B35" s="111">
        <v>2019</v>
      </c>
      <c r="C35" s="31" t="s">
        <v>236</v>
      </c>
      <c r="D35" s="40">
        <v>29</v>
      </c>
      <c r="E35" s="29">
        <v>50000</v>
      </c>
      <c r="F35" s="111" t="s">
        <v>111</v>
      </c>
      <c r="G35" s="111" t="s">
        <v>112</v>
      </c>
      <c r="H35" s="111"/>
      <c r="I35" s="111" t="s">
        <v>149</v>
      </c>
    </row>
    <row r="36" spans="2:24" ht="22.5" customHeight="1" x14ac:dyDescent="0.25">
      <c r="B36" s="111">
        <v>2019</v>
      </c>
      <c r="C36" s="31" t="s">
        <v>236</v>
      </c>
      <c r="D36" s="40">
        <v>30</v>
      </c>
      <c r="E36" s="29">
        <v>50000</v>
      </c>
      <c r="F36" s="111" t="s">
        <v>111</v>
      </c>
      <c r="G36" s="111" t="s">
        <v>112</v>
      </c>
      <c r="H36" s="111"/>
      <c r="I36" s="111" t="s">
        <v>149</v>
      </c>
    </row>
    <row r="37" spans="2:24" ht="22.5" customHeight="1" thickBot="1" x14ac:dyDescent="0.3">
      <c r="B37" s="41"/>
      <c r="C37" s="83"/>
      <c r="D37" s="47"/>
      <c r="E37" s="29"/>
      <c r="F37" s="48"/>
      <c r="G37" s="48"/>
      <c r="H37" s="48"/>
      <c r="I37" s="111"/>
    </row>
    <row r="38" spans="2:24" ht="22.5" customHeight="1" thickBot="1" x14ac:dyDescent="0.3">
      <c r="B38" s="172" t="s">
        <v>113</v>
      </c>
      <c r="C38" s="172"/>
      <c r="D38" s="172"/>
      <c r="E38" s="30">
        <v>1720000</v>
      </c>
    </row>
    <row r="39" spans="2:24" ht="22.5" customHeight="1" x14ac:dyDescent="0.25">
      <c r="B39" s="54"/>
      <c r="C39" s="54"/>
      <c r="D39" s="54"/>
    </row>
    <row r="40" spans="2:24" s="120" customFormat="1" x14ac:dyDescent="0.25"/>
    <row r="41" spans="2:24" s="120" customFormat="1" x14ac:dyDescent="0.25"/>
    <row r="42" spans="2:24" s="120" customFormat="1" ht="30" customHeight="1" x14ac:dyDescent="0.25">
      <c r="B42" s="173" t="s">
        <v>115</v>
      </c>
      <c r="C42" s="173"/>
      <c r="D42" s="173"/>
      <c r="E42" s="173"/>
      <c r="F42" s="173"/>
      <c r="G42" s="173"/>
      <c r="H42" s="173"/>
      <c r="I42" s="173"/>
      <c r="J42" s="173"/>
      <c r="K42" s="174"/>
      <c r="L42" s="174"/>
      <c r="M42" s="174"/>
      <c r="N42" s="174"/>
      <c r="O42" s="174"/>
      <c r="P42" s="174"/>
      <c r="Q42" s="174"/>
    </row>
    <row r="43" spans="2:24" s="120" customFormat="1" ht="33" customHeight="1" thickBot="1" x14ac:dyDescent="0.3">
      <c r="B43" s="175" t="s">
        <v>116</v>
      </c>
      <c r="C43" s="175"/>
      <c r="D43" s="121"/>
      <c r="E43" s="121" t="s">
        <v>117</v>
      </c>
      <c r="F43" s="121"/>
      <c r="G43" s="175" t="s">
        <v>117</v>
      </c>
      <c r="H43" s="175"/>
      <c r="I43" s="175"/>
      <c r="J43" s="175"/>
      <c r="K43" s="158" t="s">
        <v>118</v>
      </c>
      <c r="L43" s="158"/>
      <c r="M43" s="158"/>
      <c r="N43" s="158"/>
      <c r="O43" s="158"/>
      <c r="P43" s="158"/>
      <c r="Q43" s="158"/>
      <c r="R43" s="175" t="s">
        <v>119</v>
      </c>
      <c r="S43" s="175"/>
      <c r="T43" s="175"/>
      <c r="U43" s="175"/>
      <c r="V43" s="175"/>
      <c r="W43" s="175"/>
      <c r="X43" s="175"/>
    </row>
    <row r="44" spans="2:24" s="120" customFormat="1" x14ac:dyDescent="0.25">
      <c r="B44" s="159"/>
      <c r="C44" s="159"/>
      <c r="D44" s="42"/>
      <c r="E44" s="35"/>
      <c r="F44" s="43"/>
      <c r="G44" s="176"/>
      <c r="H44" s="176"/>
      <c r="I44" s="176"/>
      <c r="J44" s="176"/>
      <c r="K44" s="33"/>
      <c r="L44" s="33"/>
      <c r="M44" s="33"/>
      <c r="N44" s="33"/>
      <c r="O44" s="33"/>
      <c r="P44" s="33"/>
      <c r="Q44" s="33"/>
      <c r="R44" s="177"/>
      <c r="S44" s="177"/>
      <c r="T44" s="177"/>
      <c r="U44" s="177"/>
      <c r="V44" s="177"/>
      <c r="W44" s="177"/>
      <c r="X44" s="177"/>
    </row>
    <row r="45" spans="2:24" s="120" customFormat="1" x14ac:dyDescent="0.25">
      <c r="B45" s="151"/>
      <c r="C45" s="151"/>
      <c r="D45" s="111"/>
      <c r="E45" s="35"/>
      <c r="F45" s="35"/>
      <c r="G45" s="178"/>
      <c r="H45" s="178"/>
      <c r="I45" s="178"/>
      <c r="J45" s="178"/>
      <c r="K45" s="33"/>
      <c r="L45" s="33"/>
      <c r="M45" s="33"/>
      <c r="N45" s="33"/>
      <c r="O45" s="33"/>
      <c r="P45" s="33"/>
      <c r="Q45" s="33"/>
      <c r="R45" s="179"/>
      <c r="S45" s="179"/>
      <c r="T45" s="179"/>
      <c r="U45" s="179"/>
      <c r="V45" s="179"/>
      <c r="W45" s="179"/>
      <c r="X45" s="179"/>
    </row>
    <row r="46" spans="2:24" s="120" customFormat="1" x14ac:dyDescent="0.25">
      <c r="B46" s="151"/>
      <c r="C46" s="151"/>
      <c r="D46" s="111"/>
      <c r="E46" s="35"/>
      <c r="F46" s="35"/>
      <c r="G46" s="178"/>
      <c r="H46" s="178"/>
      <c r="I46" s="178"/>
      <c r="J46" s="178"/>
      <c r="K46" s="33"/>
      <c r="L46" s="33"/>
      <c r="M46" s="33"/>
      <c r="N46" s="33"/>
      <c r="O46" s="33"/>
      <c r="P46" s="33"/>
      <c r="Q46" s="33"/>
      <c r="R46" s="179"/>
      <c r="S46" s="179"/>
      <c r="T46" s="179"/>
      <c r="U46" s="179"/>
      <c r="V46" s="179"/>
      <c r="W46" s="179"/>
      <c r="X46" s="179"/>
    </row>
    <row r="47" spans="2:24" s="120" customFormat="1" x14ac:dyDescent="0.25">
      <c r="B47" s="151"/>
      <c r="C47" s="151"/>
      <c r="D47" s="111"/>
      <c r="E47" s="35"/>
      <c r="F47" s="35"/>
      <c r="G47" s="178"/>
      <c r="H47" s="178"/>
      <c r="I47" s="178"/>
      <c r="J47" s="178"/>
      <c r="K47" s="33"/>
      <c r="L47" s="33"/>
      <c r="M47" s="33"/>
      <c r="N47" s="33"/>
      <c r="O47" s="33"/>
      <c r="P47" s="33"/>
      <c r="Q47" s="33"/>
      <c r="R47" s="179"/>
      <c r="S47" s="179"/>
      <c r="T47" s="179"/>
      <c r="U47" s="179"/>
      <c r="V47" s="179"/>
      <c r="W47" s="179"/>
      <c r="X47" s="179"/>
    </row>
    <row r="48" spans="2:24" s="120" customFormat="1" x14ac:dyDescent="0.25">
      <c r="B48" s="151"/>
      <c r="C48" s="151"/>
      <c r="D48" s="111"/>
      <c r="E48" s="35"/>
      <c r="F48" s="35"/>
      <c r="G48" s="178"/>
      <c r="H48" s="178"/>
      <c r="I48" s="178"/>
      <c r="J48" s="178"/>
      <c r="K48" s="33"/>
      <c r="L48" s="33"/>
      <c r="M48" s="33"/>
      <c r="N48" s="33"/>
      <c r="O48" s="33"/>
      <c r="P48" s="33"/>
      <c r="Q48" s="33"/>
      <c r="R48" s="179"/>
      <c r="S48" s="179"/>
      <c r="T48" s="179"/>
      <c r="U48" s="179"/>
      <c r="V48" s="179"/>
      <c r="W48" s="179"/>
      <c r="X48" s="179"/>
    </row>
    <row r="49" spans="2:24" s="120" customFormat="1" ht="17.25" thickBot="1" x14ac:dyDescent="0.3">
      <c r="B49" s="182"/>
      <c r="C49" s="182"/>
      <c r="D49" s="32"/>
      <c r="E49" s="36"/>
      <c r="F49" s="36"/>
      <c r="G49" s="183"/>
      <c r="H49" s="183"/>
      <c r="I49" s="183"/>
      <c r="J49" s="183"/>
      <c r="K49" s="34"/>
      <c r="L49" s="34"/>
      <c r="M49" s="34"/>
      <c r="N49" s="34"/>
      <c r="O49" s="34"/>
      <c r="P49" s="34"/>
      <c r="Q49" s="34"/>
      <c r="R49" s="182"/>
      <c r="S49" s="182"/>
      <c r="T49" s="182"/>
      <c r="U49" s="182"/>
      <c r="V49" s="182"/>
      <c r="W49" s="182"/>
      <c r="X49" s="182"/>
    </row>
    <row r="50" spans="2:24" s="120" customFormat="1" x14ac:dyDescent="0.25"/>
    <row r="51" spans="2:24" s="120" customFormat="1" x14ac:dyDescent="0.25"/>
    <row r="52" spans="2:24" x14ac:dyDescent="0.25"/>
    <row r="53" spans="2:24" ht="18.75" x14ac:dyDescent="0.25">
      <c r="B53" s="180" t="s">
        <v>120</v>
      </c>
      <c r="C53" s="180"/>
      <c r="D53" s="180"/>
      <c r="E53" s="180"/>
      <c r="F53" s="180"/>
      <c r="G53" s="180"/>
      <c r="H53" s="122"/>
      <c r="I53" s="122"/>
    </row>
    <row r="54" spans="2:24" x14ac:dyDescent="0.25">
      <c r="B54" s="181" t="s">
        <v>252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</row>
    <row r="55" spans="2:24" x14ac:dyDescent="0.25"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</row>
    <row r="56" spans="2:24" x14ac:dyDescent="0.25"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</row>
    <row r="57" spans="2:24" x14ac:dyDescent="0.2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</row>
    <row r="58" spans="2:24" x14ac:dyDescent="0.2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</row>
    <row r="59" spans="2:24" x14ac:dyDescent="0.25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  <row r="60" spans="2:24" x14ac:dyDescent="0.25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</row>
    <row r="61" spans="2:24" x14ac:dyDescent="0.25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</row>
    <row r="62" spans="2:24" x14ac:dyDescent="0.25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</row>
    <row r="63" spans="2:24" x14ac:dyDescent="0.25"/>
  </sheetData>
  <mergeCells count="34">
    <mergeCell ref="B47:C47"/>
    <mergeCell ref="G47:J47"/>
    <mergeCell ref="R47:X47"/>
    <mergeCell ref="B53:G53"/>
    <mergeCell ref="B54:X62"/>
    <mergeCell ref="B48:C48"/>
    <mergeCell ref="G48:J48"/>
    <mergeCell ref="R48:X48"/>
    <mergeCell ref="B49:C49"/>
    <mergeCell ref="G49:J49"/>
    <mergeCell ref="R49:X49"/>
    <mergeCell ref="B45:C45"/>
    <mergeCell ref="G45:J45"/>
    <mergeCell ref="R45:X45"/>
    <mergeCell ref="B46:C46"/>
    <mergeCell ref="G46:J46"/>
    <mergeCell ref="R46:X46"/>
    <mergeCell ref="B43:C43"/>
    <mergeCell ref="G43:J43"/>
    <mergeCell ref="K43:Q43"/>
    <mergeCell ref="R43:X43"/>
    <mergeCell ref="B44:C44"/>
    <mergeCell ref="G44:J44"/>
    <mergeCell ref="R44:X44"/>
    <mergeCell ref="S17:T17"/>
    <mergeCell ref="B38:D38"/>
    <mergeCell ref="B42:J42"/>
    <mergeCell ref="K42:Q42"/>
    <mergeCell ref="K11:L11"/>
    <mergeCell ref="C2:G2"/>
    <mergeCell ref="E3:F3"/>
    <mergeCell ref="B4:E4"/>
    <mergeCell ref="K4:N4"/>
    <mergeCell ref="S4:Y4"/>
  </mergeCells>
  <dataValidations count="4">
    <dataValidation type="list" allowBlank="1" showInputMessage="1" showErrorMessage="1" sqref="F7:F37 N7:N10 V7:V16" xr:uid="{FB03CDF7-D5B8-4626-878D-D42658526685}">
      <formula1>MODALIDAD</formula1>
    </dataValidation>
    <dataValidation type="list" allowBlank="1" showInputMessage="1" showErrorMessage="1" sqref="G7:G37 O7:O10 W7:W16" xr:uid="{0825981E-CCDC-4C95-AC83-CD9ECF25A06F}">
      <formula1>TIPO_SUMINISTRO</formula1>
    </dataValidation>
    <dataValidation type="list" allowBlank="1" showInputMessage="1" showErrorMessage="1" sqref="G3" xr:uid="{EF83761E-22F4-4209-A67F-9221918B41E5}">
      <formula1>GASODUCTO</formula1>
    </dataValidation>
    <dataValidation type="list" allowBlank="1" showInputMessage="1" showErrorMessage="1" sqref="K44:Q49" xr:uid="{F1F6C378-DE41-4FA4-84A8-A3F09D292F14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F1327A-0497-41D0-9BCD-574CAF27F947}">
          <x14:formula1>
            <xm:f>'S:\Departamento de Análisis Económico\3.1 Stock y Disponibilidad de Combustibles\01 Información de disponibilidad de recursos primarios\2019\09 Septiembre\Gas Sur\[Formato_Informacion_Recurso_primario_04092019.xlsx]Aux'!#REF!</xm:f>
          </x14:formula1>
          <xm:sqref>C2:G2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F0270-A5F7-4115-95E6-85AB8296782D}">
  <sheetPr codeName="Hoja10"/>
  <dimension ref="A1:Z63"/>
  <sheetViews>
    <sheetView showGridLines="0" zoomScale="80" zoomScaleNormal="80" workbookViewId="0">
      <selection activeCell="Q21" sqref="Q21"/>
    </sheetView>
  </sheetViews>
  <sheetFormatPr baseColWidth="10" defaultColWidth="0" defaultRowHeight="16.5" zeroHeight="1" x14ac:dyDescent="0.25"/>
  <cols>
    <col min="1" max="1" width="3" style="55" customWidth="1"/>
    <col min="2" max="2" width="16.42578125" style="55" customWidth="1"/>
    <col min="3" max="4" width="13.7109375" style="55" customWidth="1"/>
    <col min="5" max="5" width="15.7109375" style="55" bestFit="1" customWidth="1"/>
    <col min="6" max="6" width="21.5703125" style="55" bestFit="1" customWidth="1"/>
    <col min="7" max="7" width="22.28515625" style="55" bestFit="1" customWidth="1"/>
    <col min="8" max="8" width="27.7109375" style="55" customWidth="1"/>
    <col min="9" max="9" width="70.7109375" style="55" customWidth="1"/>
    <col min="10" max="10" width="4.28515625" style="55" customWidth="1"/>
    <col min="11" max="11" width="30.28515625" style="55" customWidth="1"/>
    <col min="12" max="13" width="18.7109375" style="55" customWidth="1"/>
    <col min="14" max="14" width="20.5703125" style="55" bestFit="1" customWidth="1"/>
    <col min="15" max="16" width="18.7109375" style="55" customWidth="1"/>
    <col min="17" max="17" width="70.7109375" style="55" customWidth="1"/>
    <col min="18" max="18" width="2.7109375" style="55" customWidth="1"/>
    <col min="19" max="24" width="18.7109375" style="55" customWidth="1"/>
    <col min="25" max="25" width="70.7109375" style="55" customWidth="1"/>
    <col min="26" max="26" width="11.42578125" style="55" customWidth="1"/>
    <col min="27" max="16384" width="11.42578125" style="55" hidden="1"/>
  </cols>
  <sheetData>
    <row r="1" spans="2:25" ht="17.25" thickBot="1" x14ac:dyDescent="0.3"/>
    <row r="2" spans="2:25" ht="60.75" customHeight="1" thickBot="1" x14ac:dyDescent="0.3">
      <c r="B2" s="56" t="s">
        <v>99</v>
      </c>
      <c r="C2" s="166" t="s">
        <v>10</v>
      </c>
      <c r="D2" s="167"/>
      <c r="E2" s="167"/>
      <c r="F2" s="167"/>
      <c r="G2" s="168"/>
    </row>
    <row r="3" spans="2:25" ht="60.75" customHeight="1" thickBot="1" x14ac:dyDescent="0.3">
      <c r="B3" s="56"/>
      <c r="C3" s="56"/>
      <c r="D3" s="56"/>
      <c r="E3" s="169" t="s">
        <v>100</v>
      </c>
      <c r="F3" s="169"/>
      <c r="G3" s="37" t="s">
        <v>121</v>
      </c>
      <c r="H3" s="46"/>
    </row>
    <row r="4" spans="2:25" ht="21" customHeight="1" x14ac:dyDescent="0.25">
      <c r="B4" s="165" t="str">
        <f ca="1">+CONCATENATE("DISPONIBILIDAD DIARIA ",UPPER(TEXT(EDATE(TODAY(),1),"mmmm"))," ",YEAR(TODAY())," [Mm3]")</f>
        <v>DISPONIBILIDAD DIARIA OCTUBRE 2019 [Mm3]</v>
      </c>
      <c r="C4" s="165"/>
      <c r="D4" s="165"/>
      <c r="E4" s="165"/>
      <c r="F4" s="57"/>
      <c r="G4" s="57"/>
      <c r="H4" s="57"/>
      <c r="I4" s="57"/>
      <c r="K4" s="165" t="str">
        <f ca="1">+CONCATENATE("DISPONIBILIDAD SEMANAL",UPPER(TEXT(EDATE(TODAY(),2),"mmmm"))," ",YEAR(TODAY())," [Mm3]")</f>
        <v>DISPONIBILIDAD SEMANALNOVIEMBRE 2019 [Mm3]</v>
      </c>
      <c r="L4" s="165"/>
      <c r="M4" s="165"/>
      <c r="N4" s="165"/>
      <c r="O4" s="25"/>
      <c r="P4" s="25"/>
      <c r="Q4" s="25"/>
      <c r="S4" s="165" t="str">
        <f ca="1">+CONCATENATE("DISPONIBILIDAD MENSUAL ",UPPER(TEXT(EDATE(TODAY(),3),"mmmm"))," ",YEAR(EDATE(TODAY(),3)),," A ",UPPER(TEXT(EDATE(TODAY(),12),"mmmm"))," ",YEAR(EDATE(TODAY(),12))," [Mm3]")</f>
        <v>DISPONIBILIDAD MENSUAL DICIEMBRE 2019 A SEPTIEMBRE 2020 [Mm3]</v>
      </c>
      <c r="T4" s="165"/>
      <c r="U4" s="165"/>
      <c r="V4" s="165"/>
      <c r="W4" s="165"/>
      <c r="X4" s="165"/>
      <c r="Y4" s="165"/>
    </row>
    <row r="5" spans="2:25" ht="21" customHeight="1" x14ac:dyDescent="0.25">
      <c r="B5" s="102"/>
      <c r="C5" s="102"/>
      <c r="D5" s="102"/>
      <c r="E5" s="102"/>
      <c r="F5" s="102"/>
      <c r="G5" s="57"/>
      <c r="H5" s="57"/>
      <c r="I5" s="57"/>
      <c r="K5" s="57"/>
      <c r="L5" s="102"/>
      <c r="M5" s="102"/>
      <c r="N5" s="102"/>
      <c r="O5" s="25"/>
      <c r="P5" s="25"/>
      <c r="Q5" s="25"/>
      <c r="S5" s="102"/>
      <c r="T5" s="102"/>
      <c r="U5" s="102"/>
      <c r="V5" s="102"/>
      <c r="W5" s="102"/>
      <c r="X5" s="102"/>
      <c r="Y5" s="102"/>
    </row>
    <row r="6" spans="2:25" s="104" customFormat="1" ht="70.5" customHeight="1" thickBot="1" x14ac:dyDescent="0.3">
      <c r="B6" s="105" t="s">
        <v>35</v>
      </c>
      <c r="C6" s="105" t="s">
        <v>36</v>
      </c>
      <c r="D6" s="105" t="s">
        <v>102</v>
      </c>
      <c r="E6" s="105" t="s">
        <v>103</v>
      </c>
      <c r="F6" s="105" t="s">
        <v>104</v>
      </c>
      <c r="G6" s="105" t="s">
        <v>105</v>
      </c>
      <c r="H6" s="105" t="s">
        <v>106</v>
      </c>
      <c r="I6" s="105" t="s">
        <v>107</v>
      </c>
      <c r="K6" s="58" t="s">
        <v>108</v>
      </c>
      <c r="L6" s="105" t="s">
        <v>109</v>
      </c>
      <c r="M6" s="105" t="s">
        <v>110</v>
      </c>
      <c r="N6" s="105" t="s">
        <v>104</v>
      </c>
      <c r="O6" s="105" t="s">
        <v>105</v>
      </c>
      <c r="P6" s="105" t="s">
        <v>106</v>
      </c>
      <c r="Q6" s="105" t="s">
        <v>107</v>
      </c>
      <c r="S6" s="105" t="s">
        <v>35</v>
      </c>
      <c r="T6" s="105" t="s">
        <v>36</v>
      </c>
      <c r="U6" s="105" t="s">
        <v>110</v>
      </c>
      <c r="V6" s="105" t="s">
        <v>104</v>
      </c>
      <c r="W6" s="105" t="s">
        <v>105</v>
      </c>
      <c r="X6" s="105" t="s">
        <v>106</v>
      </c>
      <c r="Y6" s="105" t="s">
        <v>107</v>
      </c>
    </row>
    <row r="7" spans="2:25" ht="22.5" customHeight="1" x14ac:dyDescent="0.25">
      <c r="B7" s="59">
        <v>2019</v>
      </c>
      <c r="C7" s="31" t="s">
        <v>236</v>
      </c>
      <c r="D7" s="59">
        <v>1</v>
      </c>
      <c r="E7" s="29"/>
      <c r="F7" s="106" t="s">
        <v>111</v>
      </c>
      <c r="G7" s="106" t="s">
        <v>112</v>
      </c>
      <c r="H7" s="106"/>
      <c r="I7" s="106" t="s">
        <v>145</v>
      </c>
      <c r="K7" s="31">
        <v>43739</v>
      </c>
      <c r="L7" s="31">
        <v>43745</v>
      </c>
      <c r="M7" s="29"/>
      <c r="N7" s="106" t="s">
        <v>111</v>
      </c>
      <c r="O7" s="106" t="s">
        <v>112</v>
      </c>
      <c r="P7" s="59"/>
      <c r="Q7" s="59"/>
      <c r="S7" s="59">
        <v>2019</v>
      </c>
      <c r="T7" s="31" t="s">
        <v>48</v>
      </c>
      <c r="U7" s="29"/>
      <c r="V7" s="106"/>
      <c r="W7" s="106"/>
      <c r="X7" s="59"/>
      <c r="Y7" s="59"/>
    </row>
    <row r="8" spans="2:25" ht="22.5" customHeight="1" x14ac:dyDescent="0.25">
      <c r="B8" s="106">
        <v>2019</v>
      </c>
      <c r="C8" s="31" t="s">
        <v>236</v>
      </c>
      <c r="D8" s="59">
        <v>2</v>
      </c>
      <c r="E8" s="29"/>
      <c r="F8" s="106" t="s">
        <v>111</v>
      </c>
      <c r="G8" s="106" t="s">
        <v>112</v>
      </c>
      <c r="H8" s="106"/>
      <c r="I8" s="106"/>
      <c r="K8" s="31">
        <v>43746</v>
      </c>
      <c r="L8" s="31">
        <v>43753</v>
      </c>
      <c r="M8" s="29"/>
      <c r="N8" s="106" t="s">
        <v>111</v>
      </c>
      <c r="O8" s="106" t="s">
        <v>112</v>
      </c>
      <c r="P8" s="59"/>
      <c r="Q8" s="59"/>
      <c r="S8" s="59">
        <v>2019</v>
      </c>
      <c r="T8" s="31" t="s">
        <v>37</v>
      </c>
      <c r="U8" s="29"/>
      <c r="V8" s="106"/>
      <c r="W8" s="106"/>
      <c r="X8" s="59"/>
      <c r="Y8" s="59"/>
    </row>
    <row r="9" spans="2:25" ht="22.5" customHeight="1" x14ac:dyDescent="0.25">
      <c r="B9" s="106">
        <v>2019</v>
      </c>
      <c r="C9" s="31" t="s">
        <v>236</v>
      </c>
      <c r="D9" s="59">
        <v>3</v>
      </c>
      <c r="E9" s="29"/>
      <c r="F9" s="106" t="s">
        <v>111</v>
      </c>
      <c r="G9" s="106" t="s">
        <v>112</v>
      </c>
      <c r="H9" s="106"/>
      <c r="I9" s="106"/>
      <c r="K9" s="31">
        <v>43754</v>
      </c>
      <c r="L9" s="31">
        <v>43761</v>
      </c>
      <c r="M9" s="29"/>
      <c r="N9" s="106" t="s">
        <v>111</v>
      </c>
      <c r="O9" s="106" t="s">
        <v>112</v>
      </c>
      <c r="P9" s="59"/>
      <c r="Q9" s="59"/>
      <c r="S9" s="59">
        <v>2020</v>
      </c>
      <c r="T9" s="31" t="s">
        <v>38</v>
      </c>
      <c r="U9" s="29"/>
      <c r="V9" s="106"/>
      <c r="W9" s="106"/>
      <c r="X9" s="59"/>
      <c r="Y9" s="59"/>
    </row>
    <row r="10" spans="2:25" ht="22.5" customHeight="1" thickBot="1" x14ac:dyDescent="0.3">
      <c r="B10" s="106">
        <v>2019</v>
      </c>
      <c r="C10" s="31" t="s">
        <v>236</v>
      </c>
      <c r="D10" s="59">
        <v>4</v>
      </c>
      <c r="E10" s="29"/>
      <c r="F10" s="106" t="s">
        <v>111</v>
      </c>
      <c r="G10" s="106" t="s">
        <v>112</v>
      </c>
      <c r="H10" s="106"/>
      <c r="I10" s="106"/>
      <c r="K10" s="60">
        <v>43762</v>
      </c>
      <c r="L10" s="60">
        <v>43769</v>
      </c>
      <c r="M10" s="109"/>
      <c r="N10" s="61" t="s">
        <v>111</v>
      </c>
      <c r="O10" s="61" t="s">
        <v>112</v>
      </c>
      <c r="P10" s="61"/>
      <c r="Q10" s="61"/>
      <c r="S10" s="59">
        <v>2020</v>
      </c>
      <c r="T10" s="31" t="s">
        <v>39</v>
      </c>
      <c r="U10" s="29"/>
      <c r="V10" s="106"/>
      <c r="W10" s="106"/>
      <c r="X10" s="59"/>
      <c r="Y10" s="59"/>
    </row>
    <row r="11" spans="2:25" ht="22.5" customHeight="1" thickBot="1" x14ac:dyDescent="0.3">
      <c r="B11" s="106">
        <v>2019</v>
      </c>
      <c r="C11" s="31" t="s">
        <v>236</v>
      </c>
      <c r="D11" s="59">
        <v>5</v>
      </c>
      <c r="E11" s="29"/>
      <c r="F11" s="106" t="s">
        <v>111</v>
      </c>
      <c r="G11" s="106" t="s">
        <v>112</v>
      </c>
      <c r="H11" s="106"/>
      <c r="I11" s="106"/>
      <c r="K11" s="161" t="s">
        <v>113</v>
      </c>
      <c r="L11" s="161"/>
      <c r="M11" s="62">
        <f>+SUM(M7:M10)</f>
        <v>0</v>
      </c>
      <c r="S11" s="59">
        <v>2020</v>
      </c>
      <c r="T11" s="31" t="s">
        <v>40</v>
      </c>
      <c r="U11" s="29"/>
      <c r="V11" s="106"/>
      <c r="W11" s="106"/>
      <c r="X11" s="59"/>
      <c r="Y11" s="59"/>
    </row>
    <row r="12" spans="2:25" ht="22.5" customHeight="1" x14ac:dyDescent="0.25">
      <c r="B12" s="106">
        <v>2019</v>
      </c>
      <c r="C12" s="31" t="s">
        <v>236</v>
      </c>
      <c r="D12" s="59">
        <v>6</v>
      </c>
      <c r="E12" s="29"/>
      <c r="F12" s="106" t="s">
        <v>111</v>
      </c>
      <c r="G12" s="106" t="s">
        <v>112</v>
      </c>
      <c r="H12" s="106"/>
      <c r="I12" s="106"/>
      <c r="K12" s="63"/>
      <c r="S12" s="59">
        <v>2020</v>
      </c>
      <c r="T12" s="31" t="s">
        <v>41</v>
      </c>
      <c r="U12" s="29"/>
      <c r="V12" s="106"/>
      <c r="W12" s="106"/>
      <c r="X12" s="59"/>
      <c r="Y12" s="59"/>
    </row>
    <row r="13" spans="2:25" ht="22.5" customHeight="1" x14ac:dyDescent="0.25">
      <c r="B13" s="106">
        <v>2019</v>
      </c>
      <c r="C13" s="31" t="s">
        <v>236</v>
      </c>
      <c r="D13" s="59">
        <v>7</v>
      </c>
      <c r="E13" s="29"/>
      <c r="F13" s="106" t="s">
        <v>111</v>
      </c>
      <c r="G13" s="106" t="s">
        <v>112</v>
      </c>
      <c r="H13" s="106"/>
      <c r="I13" s="106"/>
      <c r="S13" s="59">
        <v>2020</v>
      </c>
      <c r="T13" s="31" t="s">
        <v>42</v>
      </c>
      <c r="U13" s="29"/>
      <c r="V13" s="106"/>
      <c r="W13" s="106"/>
      <c r="X13" s="59"/>
      <c r="Y13" s="59"/>
    </row>
    <row r="14" spans="2:25" ht="22.5" customHeight="1" x14ac:dyDescent="0.25">
      <c r="B14" s="106">
        <v>2019</v>
      </c>
      <c r="C14" s="31" t="s">
        <v>236</v>
      </c>
      <c r="D14" s="59">
        <v>8</v>
      </c>
      <c r="E14" s="29"/>
      <c r="F14" s="106" t="s">
        <v>111</v>
      </c>
      <c r="G14" s="106" t="s">
        <v>112</v>
      </c>
      <c r="H14" s="106"/>
      <c r="I14" s="106"/>
      <c r="S14" s="59">
        <v>2020</v>
      </c>
      <c r="T14" s="31" t="s">
        <v>43</v>
      </c>
      <c r="U14" s="29"/>
      <c r="V14" s="106"/>
      <c r="W14" s="106"/>
      <c r="X14" s="59"/>
      <c r="Y14" s="59"/>
    </row>
    <row r="15" spans="2:25" ht="22.5" customHeight="1" x14ac:dyDescent="0.25">
      <c r="B15" s="106">
        <v>2019</v>
      </c>
      <c r="C15" s="31" t="s">
        <v>236</v>
      </c>
      <c r="D15" s="59">
        <v>9</v>
      </c>
      <c r="E15" s="29"/>
      <c r="F15" s="106" t="s">
        <v>111</v>
      </c>
      <c r="G15" s="106" t="s">
        <v>112</v>
      </c>
      <c r="H15" s="106"/>
      <c r="I15" s="106"/>
      <c r="S15" s="59">
        <v>2020</v>
      </c>
      <c r="T15" s="31" t="s">
        <v>44</v>
      </c>
      <c r="U15" s="29"/>
      <c r="V15" s="106"/>
      <c r="W15" s="106"/>
      <c r="X15" s="59"/>
      <c r="Y15" s="59"/>
    </row>
    <row r="16" spans="2:25" ht="22.5" customHeight="1" thickBot="1" x14ac:dyDescent="0.3">
      <c r="B16" s="106">
        <v>2019</v>
      </c>
      <c r="C16" s="31" t="s">
        <v>236</v>
      </c>
      <c r="D16" s="59">
        <v>10</v>
      </c>
      <c r="E16" s="29"/>
      <c r="F16" s="106" t="s">
        <v>111</v>
      </c>
      <c r="G16" s="106" t="s">
        <v>112</v>
      </c>
      <c r="H16" s="106"/>
      <c r="I16" s="106"/>
      <c r="S16" s="61">
        <v>2020</v>
      </c>
      <c r="T16" s="60" t="s">
        <v>45</v>
      </c>
      <c r="U16" s="64"/>
      <c r="V16" s="61"/>
      <c r="W16" s="61"/>
      <c r="X16" s="61"/>
      <c r="Y16" s="61"/>
    </row>
    <row r="17" spans="2:21" ht="22.5" customHeight="1" thickBot="1" x14ac:dyDescent="0.3">
      <c r="B17" s="106">
        <v>2019</v>
      </c>
      <c r="C17" s="31" t="s">
        <v>236</v>
      </c>
      <c r="D17" s="59">
        <v>11</v>
      </c>
      <c r="E17" s="29"/>
      <c r="F17" s="106" t="s">
        <v>111</v>
      </c>
      <c r="G17" s="106" t="s">
        <v>112</v>
      </c>
      <c r="H17" s="106"/>
      <c r="I17" s="106"/>
      <c r="S17" s="161" t="s">
        <v>114</v>
      </c>
      <c r="T17" s="161"/>
      <c r="U17" s="62">
        <f>+SUM(U7:U16)</f>
        <v>0</v>
      </c>
    </row>
    <row r="18" spans="2:21" ht="22.5" customHeight="1" x14ac:dyDescent="0.25">
      <c r="B18" s="106">
        <v>2019</v>
      </c>
      <c r="C18" s="31" t="s">
        <v>236</v>
      </c>
      <c r="D18" s="59">
        <v>12</v>
      </c>
      <c r="E18" s="29"/>
      <c r="F18" s="106" t="s">
        <v>111</v>
      </c>
      <c r="G18" s="106" t="s">
        <v>112</v>
      </c>
      <c r="H18" s="106"/>
      <c r="I18" s="106"/>
    </row>
    <row r="19" spans="2:21" ht="22.5" customHeight="1" x14ac:dyDescent="0.25">
      <c r="B19" s="106">
        <v>2019</v>
      </c>
      <c r="C19" s="31" t="s">
        <v>236</v>
      </c>
      <c r="D19" s="59">
        <v>13</v>
      </c>
      <c r="E19" s="29"/>
      <c r="F19" s="106" t="s">
        <v>111</v>
      </c>
      <c r="G19" s="106" t="s">
        <v>112</v>
      </c>
      <c r="H19" s="106"/>
      <c r="I19" s="106"/>
    </row>
    <row r="20" spans="2:21" ht="22.5" customHeight="1" x14ac:dyDescent="0.25">
      <c r="B20" s="106">
        <v>2019</v>
      </c>
      <c r="C20" s="31" t="s">
        <v>236</v>
      </c>
      <c r="D20" s="59">
        <v>14</v>
      </c>
      <c r="E20" s="29"/>
      <c r="F20" s="106" t="s">
        <v>111</v>
      </c>
      <c r="G20" s="106" t="s">
        <v>112</v>
      </c>
      <c r="H20" s="106"/>
      <c r="I20" s="106"/>
    </row>
    <row r="21" spans="2:21" ht="22.5" customHeight="1" x14ac:dyDescent="0.25">
      <c r="B21" s="106">
        <v>2019</v>
      </c>
      <c r="C21" s="31" t="s">
        <v>236</v>
      </c>
      <c r="D21" s="59">
        <v>15</v>
      </c>
      <c r="E21" s="29"/>
      <c r="F21" s="106" t="s">
        <v>111</v>
      </c>
      <c r="G21" s="106" t="s">
        <v>112</v>
      </c>
      <c r="H21" s="106"/>
      <c r="I21" s="106"/>
    </row>
    <row r="22" spans="2:21" ht="22.5" customHeight="1" x14ac:dyDescent="0.25">
      <c r="B22" s="106">
        <v>2019</v>
      </c>
      <c r="C22" s="31" t="s">
        <v>236</v>
      </c>
      <c r="D22" s="59">
        <v>16</v>
      </c>
      <c r="E22" s="29"/>
      <c r="F22" s="106" t="s">
        <v>111</v>
      </c>
      <c r="G22" s="106" t="s">
        <v>112</v>
      </c>
      <c r="H22" s="106"/>
      <c r="I22" s="106"/>
    </row>
    <row r="23" spans="2:21" ht="22.5" customHeight="1" x14ac:dyDescent="0.25">
      <c r="B23" s="106">
        <v>2019</v>
      </c>
      <c r="C23" s="31" t="s">
        <v>236</v>
      </c>
      <c r="D23" s="59">
        <v>17</v>
      </c>
      <c r="E23" s="29"/>
      <c r="F23" s="106" t="s">
        <v>111</v>
      </c>
      <c r="G23" s="106" t="s">
        <v>112</v>
      </c>
      <c r="H23" s="106"/>
      <c r="I23" s="106"/>
    </row>
    <row r="24" spans="2:21" ht="22.5" customHeight="1" x14ac:dyDescent="0.25">
      <c r="B24" s="106">
        <v>2019</v>
      </c>
      <c r="C24" s="31" t="s">
        <v>236</v>
      </c>
      <c r="D24" s="59">
        <v>18</v>
      </c>
      <c r="E24" s="29"/>
      <c r="F24" s="106" t="s">
        <v>111</v>
      </c>
      <c r="G24" s="106" t="s">
        <v>112</v>
      </c>
      <c r="H24" s="106"/>
      <c r="I24" s="106"/>
    </row>
    <row r="25" spans="2:21" ht="22.5" customHeight="1" x14ac:dyDescent="0.25">
      <c r="B25" s="106">
        <v>2019</v>
      </c>
      <c r="C25" s="31" t="s">
        <v>236</v>
      </c>
      <c r="D25" s="59">
        <v>19</v>
      </c>
      <c r="E25" s="29"/>
      <c r="F25" s="106" t="s">
        <v>111</v>
      </c>
      <c r="G25" s="106" t="s">
        <v>112</v>
      </c>
      <c r="H25" s="106"/>
      <c r="I25" s="106"/>
    </row>
    <row r="26" spans="2:21" ht="22.5" customHeight="1" x14ac:dyDescent="0.25">
      <c r="B26" s="106">
        <v>2019</v>
      </c>
      <c r="C26" s="31" t="s">
        <v>236</v>
      </c>
      <c r="D26" s="59">
        <v>20</v>
      </c>
      <c r="E26" s="29"/>
      <c r="F26" s="106" t="s">
        <v>111</v>
      </c>
      <c r="G26" s="106" t="s">
        <v>112</v>
      </c>
      <c r="H26" s="106"/>
      <c r="I26" s="106"/>
    </row>
    <row r="27" spans="2:21" ht="22.5" customHeight="1" x14ac:dyDescent="0.25">
      <c r="B27" s="106">
        <v>2019</v>
      </c>
      <c r="C27" s="31" t="s">
        <v>236</v>
      </c>
      <c r="D27" s="59">
        <v>21</v>
      </c>
      <c r="E27" s="29"/>
      <c r="F27" s="106" t="s">
        <v>111</v>
      </c>
      <c r="G27" s="106" t="s">
        <v>112</v>
      </c>
      <c r="H27" s="106"/>
      <c r="I27" s="106"/>
    </row>
    <row r="28" spans="2:21" ht="22.5" customHeight="1" x14ac:dyDescent="0.25">
      <c r="B28" s="106">
        <v>2019</v>
      </c>
      <c r="C28" s="31" t="s">
        <v>236</v>
      </c>
      <c r="D28" s="59">
        <v>22</v>
      </c>
      <c r="E28" s="29"/>
      <c r="F28" s="106" t="s">
        <v>111</v>
      </c>
      <c r="G28" s="106" t="s">
        <v>112</v>
      </c>
      <c r="H28" s="106"/>
      <c r="I28" s="106"/>
    </row>
    <row r="29" spans="2:21" ht="22.5" customHeight="1" x14ac:dyDescent="0.25">
      <c r="B29" s="106">
        <v>2019</v>
      </c>
      <c r="C29" s="31" t="s">
        <v>236</v>
      </c>
      <c r="D29" s="59">
        <v>23</v>
      </c>
      <c r="E29" s="29"/>
      <c r="F29" s="106" t="s">
        <v>111</v>
      </c>
      <c r="G29" s="106" t="s">
        <v>112</v>
      </c>
      <c r="H29" s="106"/>
      <c r="I29" s="106"/>
    </row>
    <row r="30" spans="2:21" ht="22.5" customHeight="1" x14ac:dyDescent="0.25">
      <c r="B30" s="106">
        <v>2019</v>
      </c>
      <c r="C30" s="31" t="s">
        <v>236</v>
      </c>
      <c r="D30" s="59">
        <v>24</v>
      </c>
      <c r="E30" s="29"/>
      <c r="F30" s="106" t="s">
        <v>111</v>
      </c>
      <c r="G30" s="106" t="s">
        <v>112</v>
      </c>
      <c r="H30" s="106"/>
      <c r="I30" s="106"/>
    </row>
    <row r="31" spans="2:21" ht="22.5" customHeight="1" x14ac:dyDescent="0.25">
      <c r="B31" s="106">
        <v>2019</v>
      </c>
      <c r="C31" s="31" t="s">
        <v>236</v>
      </c>
      <c r="D31" s="59">
        <v>25</v>
      </c>
      <c r="E31" s="29"/>
      <c r="F31" s="106" t="s">
        <v>111</v>
      </c>
      <c r="G31" s="106" t="s">
        <v>112</v>
      </c>
      <c r="H31" s="106"/>
      <c r="I31" s="106"/>
    </row>
    <row r="32" spans="2:21" ht="22.5" customHeight="1" x14ac:dyDescent="0.25">
      <c r="B32" s="106">
        <v>2019</v>
      </c>
      <c r="C32" s="31" t="s">
        <v>236</v>
      </c>
      <c r="D32" s="59">
        <v>26</v>
      </c>
      <c r="E32" s="29"/>
      <c r="F32" s="106" t="s">
        <v>111</v>
      </c>
      <c r="G32" s="106" t="s">
        <v>112</v>
      </c>
      <c r="H32" s="106"/>
      <c r="I32" s="106"/>
    </row>
    <row r="33" spans="2:24" ht="22.5" customHeight="1" x14ac:dyDescent="0.25">
      <c r="B33" s="106">
        <v>2019</v>
      </c>
      <c r="C33" s="31" t="s">
        <v>236</v>
      </c>
      <c r="D33" s="59">
        <v>27</v>
      </c>
      <c r="E33" s="29"/>
      <c r="F33" s="106" t="s">
        <v>111</v>
      </c>
      <c r="G33" s="106" t="s">
        <v>112</v>
      </c>
      <c r="H33" s="106"/>
      <c r="I33" s="106"/>
    </row>
    <row r="34" spans="2:24" ht="22.5" customHeight="1" x14ac:dyDescent="0.25">
      <c r="B34" s="106">
        <v>2019</v>
      </c>
      <c r="C34" s="31" t="s">
        <v>236</v>
      </c>
      <c r="D34" s="59">
        <v>28</v>
      </c>
      <c r="E34" s="29"/>
      <c r="F34" s="106" t="s">
        <v>111</v>
      </c>
      <c r="G34" s="106" t="s">
        <v>112</v>
      </c>
      <c r="H34" s="106"/>
      <c r="I34" s="106"/>
    </row>
    <row r="35" spans="2:24" ht="22.5" customHeight="1" x14ac:dyDescent="0.25">
      <c r="B35" s="106">
        <v>2019</v>
      </c>
      <c r="C35" s="31" t="s">
        <v>236</v>
      </c>
      <c r="D35" s="59">
        <v>29</v>
      </c>
      <c r="E35" s="29"/>
      <c r="F35" s="106" t="s">
        <v>111</v>
      </c>
      <c r="G35" s="106" t="s">
        <v>112</v>
      </c>
      <c r="H35" s="106"/>
      <c r="I35" s="106"/>
    </row>
    <row r="36" spans="2:24" ht="22.5" customHeight="1" x14ac:dyDescent="0.25">
      <c r="B36" s="106">
        <v>2019</v>
      </c>
      <c r="C36" s="31" t="s">
        <v>236</v>
      </c>
      <c r="D36" s="59">
        <v>30</v>
      </c>
      <c r="E36" s="29"/>
      <c r="F36" s="106" t="s">
        <v>111</v>
      </c>
      <c r="G36" s="106" t="s">
        <v>112</v>
      </c>
      <c r="H36" s="106"/>
      <c r="I36" s="106"/>
    </row>
    <row r="37" spans="2:24" ht="22.5" customHeight="1" thickBot="1" x14ac:dyDescent="0.3">
      <c r="B37" s="106">
        <v>2019</v>
      </c>
      <c r="C37" s="31" t="s">
        <v>180</v>
      </c>
      <c r="D37" s="59">
        <v>31</v>
      </c>
      <c r="E37" s="29"/>
      <c r="F37" s="106" t="s">
        <v>111</v>
      </c>
      <c r="G37" s="106" t="s">
        <v>112</v>
      </c>
      <c r="H37" s="66"/>
      <c r="I37" s="66"/>
    </row>
    <row r="38" spans="2:24" ht="22.5" customHeight="1" thickBot="1" x14ac:dyDescent="0.3">
      <c r="B38" s="172" t="s">
        <v>113</v>
      </c>
      <c r="C38" s="172"/>
      <c r="D38" s="172"/>
      <c r="E38" s="62">
        <f>+SUM(E7:E37)</f>
        <v>0</v>
      </c>
    </row>
    <row r="39" spans="2:24" ht="22.5" customHeight="1" x14ac:dyDescent="0.25">
      <c r="B39" s="103"/>
      <c r="C39" s="103"/>
      <c r="D39" s="103"/>
    </row>
    <row r="40" spans="2:24" s="104" customFormat="1" x14ac:dyDescent="0.25"/>
    <row r="41" spans="2:24" s="104" customFormat="1" x14ac:dyDescent="0.25"/>
    <row r="42" spans="2:24" s="104" customFormat="1" ht="30" customHeight="1" x14ac:dyDescent="0.25">
      <c r="B42" s="163" t="s">
        <v>115</v>
      </c>
      <c r="C42" s="163"/>
      <c r="D42" s="163"/>
      <c r="E42" s="163"/>
      <c r="F42" s="163"/>
      <c r="G42" s="163"/>
      <c r="H42" s="163"/>
      <c r="I42" s="163"/>
      <c r="J42" s="163"/>
      <c r="K42" s="164"/>
      <c r="L42" s="164"/>
      <c r="M42" s="164"/>
      <c r="N42" s="164"/>
      <c r="O42" s="164"/>
      <c r="P42" s="164"/>
      <c r="Q42" s="164"/>
    </row>
    <row r="43" spans="2:24" s="104" customFormat="1" ht="33" customHeight="1" thickBot="1" x14ac:dyDescent="0.3">
      <c r="B43" s="157" t="s">
        <v>116</v>
      </c>
      <c r="C43" s="157"/>
      <c r="D43" s="105"/>
      <c r="E43" s="105" t="s">
        <v>117</v>
      </c>
      <c r="F43" s="105"/>
      <c r="G43" s="157" t="s">
        <v>117</v>
      </c>
      <c r="H43" s="157"/>
      <c r="I43" s="157"/>
      <c r="J43" s="157"/>
      <c r="K43" s="158" t="s">
        <v>118</v>
      </c>
      <c r="L43" s="158"/>
      <c r="M43" s="158"/>
      <c r="N43" s="158"/>
      <c r="O43" s="158"/>
      <c r="P43" s="158"/>
      <c r="Q43" s="158"/>
      <c r="R43" s="157" t="s">
        <v>119</v>
      </c>
      <c r="S43" s="157"/>
      <c r="T43" s="157"/>
      <c r="U43" s="157"/>
      <c r="V43" s="157"/>
      <c r="W43" s="157"/>
      <c r="X43" s="157"/>
    </row>
    <row r="44" spans="2:24" s="104" customFormat="1" x14ac:dyDescent="0.25">
      <c r="B44" s="159"/>
      <c r="C44" s="159"/>
      <c r="D44" s="42"/>
      <c r="E44" s="35"/>
      <c r="F44" s="43"/>
      <c r="G44" s="160"/>
      <c r="H44" s="160"/>
      <c r="I44" s="160"/>
      <c r="J44" s="160"/>
      <c r="K44" s="33"/>
      <c r="L44" s="33"/>
      <c r="M44" s="33"/>
      <c r="N44" s="33"/>
      <c r="O44" s="33"/>
      <c r="P44" s="33"/>
      <c r="Q44" s="33"/>
      <c r="R44" s="184"/>
      <c r="S44" s="184"/>
      <c r="T44" s="184"/>
      <c r="U44" s="184"/>
      <c r="V44" s="184"/>
      <c r="W44" s="184"/>
      <c r="X44" s="184"/>
    </row>
    <row r="45" spans="2:24" s="104" customFormat="1" x14ac:dyDescent="0.25">
      <c r="B45" s="151"/>
      <c r="C45" s="151"/>
      <c r="D45" s="106"/>
      <c r="E45" s="35"/>
      <c r="F45" s="35"/>
      <c r="G45" s="152"/>
      <c r="H45" s="152"/>
      <c r="I45" s="152"/>
      <c r="J45" s="152"/>
      <c r="K45" s="33"/>
      <c r="L45" s="33"/>
      <c r="M45" s="33"/>
      <c r="N45" s="33"/>
      <c r="O45" s="33"/>
      <c r="P45" s="33"/>
      <c r="Q45" s="33"/>
      <c r="R45" s="185"/>
      <c r="S45" s="185"/>
      <c r="T45" s="185"/>
      <c r="U45" s="185"/>
      <c r="V45" s="185"/>
      <c r="W45" s="185"/>
      <c r="X45" s="185"/>
    </row>
    <row r="46" spans="2:24" s="104" customFormat="1" x14ac:dyDescent="0.25">
      <c r="B46" s="151"/>
      <c r="C46" s="151"/>
      <c r="D46" s="106"/>
      <c r="E46" s="35"/>
      <c r="F46" s="35"/>
      <c r="G46" s="152"/>
      <c r="H46" s="152"/>
      <c r="I46" s="152"/>
      <c r="J46" s="152"/>
      <c r="K46" s="33"/>
      <c r="L46" s="33"/>
      <c r="M46" s="33"/>
      <c r="N46" s="33"/>
      <c r="O46" s="33"/>
      <c r="P46" s="33"/>
      <c r="Q46" s="33"/>
      <c r="R46" s="185"/>
      <c r="S46" s="185"/>
      <c r="T46" s="185"/>
      <c r="U46" s="185"/>
      <c r="V46" s="185"/>
      <c r="W46" s="185"/>
      <c r="X46" s="185"/>
    </row>
    <row r="47" spans="2:24" s="104" customFormat="1" x14ac:dyDescent="0.25">
      <c r="B47" s="151"/>
      <c r="C47" s="151"/>
      <c r="D47" s="106"/>
      <c r="E47" s="35"/>
      <c r="F47" s="35"/>
      <c r="G47" s="152"/>
      <c r="H47" s="152"/>
      <c r="I47" s="152"/>
      <c r="J47" s="152"/>
      <c r="K47" s="33"/>
      <c r="L47" s="33"/>
      <c r="M47" s="33"/>
      <c r="N47" s="33"/>
      <c r="O47" s="33"/>
      <c r="P47" s="33"/>
      <c r="Q47" s="33"/>
      <c r="R47" s="185"/>
      <c r="S47" s="185"/>
      <c r="T47" s="185"/>
      <c r="U47" s="185"/>
      <c r="V47" s="185"/>
      <c r="W47" s="185"/>
      <c r="X47" s="185"/>
    </row>
    <row r="48" spans="2:24" s="104" customFormat="1" x14ac:dyDescent="0.25">
      <c r="B48" s="151"/>
      <c r="C48" s="151"/>
      <c r="D48" s="106"/>
      <c r="E48" s="35"/>
      <c r="F48" s="35"/>
      <c r="G48" s="152"/>
      <c r="H48" s="152"/>
      <c r="I48" s="152"/>
      <c r="J48" s="152"/>
      <c r="K48" s="33"/>
      <c r="L48" s="33"/>
      <c r="M48" s="33"/>
      <c r="N48" s="33"/>
      <c r="O48" s="33"/>
      <c r="P48" s="33"/>
      <c r="Q48" s="33"/>
      <c r="R48" s="185"/>
      <c r="S48" s="185"/>
      <c r="T48" s="185"/>
      <c r="U48" s="185"/>
      <c r="V48" s="185"/>
      <c r="W48" s="185"/>
      <c r="X48" s="185"/>
    </row>
    <row r="49" spans="2:24" s="104" customFormat="1" ht="17.25" thickBot="1" x14ac:dyDescent="0.3">
      <c r="B49" s="155"/>
      <c r="C49" s="155"/>
      <c r="D49" s="67"/>
      <c r="E49" s="68"/>
      <c r="F49" s="68"/>
      <c r="G49" s="156"/>
      <c r="H49" s="156"/>
      <c r="I49" s="156"/>
      <c r="J49" s="156"/>
      <c r="K49" s="34"/>
      <c r="L49" s="34"/>
      <c r="M49" s="34"/>
      <c r="N49" s="34"/>
      <c r="O49" s="34"/>
      <c r="P49" s="34"/>
      <c r="Q49" s="34"/>
      <c r="R49" s="155"/>
      <c r="S49" s="155"/>
      <c r="T49" s="155"/>
      <c r="U49" s="155"/>
      <c r="V49" s="155"/>
      <c r="W49" s="155"/>
      <c r="X49" s="155"/>
    </row>
    <row r="50" spans="2:24" s="104" customFormat="1" x14ac:dyDescent="0.25"/>
    <row r="51" spans="2:24" s="104" customFormat="1" x14ac:dyDescent="0.25"/>
    <row r="52" spans="2:24" x14ac:dyDescent="0.25"/>
    <row r="53" spans="2:24" ht="18.75" x14ac:dyDescent="0.25">
      <c r="B53" s="153" t="s">
        <v>120</v>
      </c>
      <c r="C53" s="153"/>
      <c r="D53" s="153"/>
      <c r="E53" s="153"/>
      <c r="F53" s="153"/>
      <c r="G53" s="153"/>
      <c r="H53" s="107"/>
      <c r="I53" s="107"/>
    </row>
    <row r="54" spans="2:24" x14ac:dyDescent="0.25"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</row>
    <row r="55" spans="2:24" x14ac:dyDescent="0.25"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</row>
    <row r="56" spans="2:24" x14ac:dyDescent="0.25"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</row>
    <row r="57" spans="2:24" x14ac:dyDescent="0.25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</row>
    <row r="58" spans="2:24" x14ac:dyDescent="0.25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</row>
    <row r="59" spans="2:24" x14ac:dyDescent="0.25"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</row>
    <row r="60" spans="2:24" x14ac:dyDescent="0.25"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</row>
    <row r="61" spans="2:24" x14ac:dyDescent="0.25"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</row>
    <row r="62" spans="2:24" x14ac:dyDescent="0.25"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</row>
    <row r="63" spans="2:24" x14ac:dyDescent="0.25"/>
  </sheetData>
  <mergeCells count="34">
    <mergeCell ref="B47:C47"/>
    <mergeCell ref="G47:J47"/>
    <mergeCell ref="R47:X47"/>
    <mergeCell ref="B53:G53"/>
    <mergeCell ref="B54:X62"/>
    <mergeCell ref="B48:C48"/>
    <mergeCell ref="G48:J48"/>
    <mergeCell ref="R48:X48"/>
    <mergeCell ref="B49:C49"/>
    <mergeCell ref="G49:J49"/>
    <mergeCell ref="R49:X49"/>
    <mergeCell ref="B45:C45"/>
    <mergeCell ref="G45:J45"/>
    <mergeCell ref="R45:X45"/>
    <mergeCell ref="B46:C46"/>
    <mergeCell ref="G46:J46"/>
    <mergeCell ref="R46:X46"/>
    <mergeCell ref="B43:C43"/>
    <mergeCell ref="G43:J43"/>
    <mergeCell ref="K43:Q43"/>
    <mergeCell ref="R43:X43"/>
    <mergeCell ref="B44:C44"/>
    <mergeCell ref="G44:J44"/>
    <mergeCell ref="R44:X44"/>
    <mergeCell ref="S17:T17"/>
    <mergeCell ref="B38:D38"/>
    <mergeCell ref="B42:J42"/>
    <mergeCell ref="K42:Q42"/>
    <mergeCell ref="K11:L11"/>
    <mergeCell ref="C2:G2"/>
    <mergeCell ref="E3:F3"/>
    <mergeCell ref="B4:E4"/>
    <mergeCell ref="K4:N4"/>
    <mergeCell ref="S4:Y4"/>
  </mergeCells>
  <dataValidations count="4">
    <dataValidation type="list" allowBlank="1" showInputMessage="1" showErrorMessage="1" sqref="V7:V16 N7:N10 F7:F37" xr:uid="{2598BF50-83A7-4ECD-8F65-9058ECB395C1}">
      <formula1>MODALIDAD</formula1>
    </dataValidation>
    <dataValidation type="list" allowBlank="1" showInputMessage="1" showErrorMessage="1" sqref="O7:O10 W7:W16 G7:G37" xr:uid="{7E3A4372-8153-4F6E-97DB-F7C7DFA2BD54}">
      <formula1>TIPO_SUMINISTRO</formula1>
    </dataValidation>
    <dataValidation type="list" allowBlank="1" showInputMessage="1" showErrorMessage="1" sqref="G3" xr:uid="{658D27BF-A7CA-45B1-A087-F58F0339DBD7}">
      <formula1>GASODUCTO</formula1>
    </dataValidation>
    <dataValidation type="list" allowBlank="1" showInputMessage="1" showErrorMessage="1" sqref="K44:Q49" xr:uid="{43B0F252-8308-41A7-9A59-DB3F90E377D7}">
      <formula1>CENTRALES_GNL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4FAA66-9A66-494D-A831-02E2FE659BD1}">
          <x14:formula1>
            <xm:f>[Formato_Informacion_Recurso_primarioDA.xlsx]Aux!#REF!</xm:f>
          </x14:formula1>
          <xm:sqref>C2:G2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Notas</vt:lpstr>
      <vt:lpstr>(1) ADP Carbón</vt:lpstr>
      <vt:lpstr>(1.1) Disponibilidad Carbón</vt:lpstr>
      <vt:lpstr>(2) ADP GNL</vt:lpstr>
      <vt:lpstr>(2.1) Disponibilidad GNL</vt:lpstr>
      <vt:lpstr>(3) Programa Nominaciones GNL</vt:lpstr>
      <vt:lpstr>3.1 GN GM</vt:lpstr>
      <vt:lpstr>3.2 GN Gas Sur</vt:lpstr>
      <vt:lpstr>3.3 GN Engie</vt:lpstr>
      <vt:lpstr>3.4 GN SGA</vt:lpstr>
      <vt:lpstr>3.5 GN Enel</vt:lpstr>
      <vt:lpstr>3.6 GN Colbún</vt:lpstr>
      <vt:lpstr>(4) Disponibilidad Diesel</vt:lpstr>
      <vt:lpstr>(5) Disponibilidad Biomasa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Campos Flores</dc:creator>
  <cp:lastModifiedBy>Jorge Campos Flores</cp:lastModifiedBy>
  <dcterms:created xsi:type="dcterms:W3CDTF">2018-12-17T12:57:34Z</dcterms:created>
  <dcterms:modified xsi:type="dcterms:W3CDTF">2019-09-16T21:02:14Z</dcterms:modified>
</cp:coreProperties>
</file>